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03816\Desktop\Uploads\"/>
    </mc:Choice>
  </mc:AlternateContent>
  <bookViews>
    <workbookView xWindow="0" yWindow="0" windowWidth="19200" windowHeight="10980"/>
  </bookViews>
  <sheets>
    <sheet name="Calculator" sheetId="1" r:id="rId1"/>
  </sheets>
  <calcPr calcId="152511"/>
</workbook>
</file>

<file path=xl/calcChain.xml><?xml version="1.0" encoding="utf-8"?>
<calcChain xmlns="http://schemas.openxmlformats.org/spreadsheetml/2006/main">
  <c r="H50" i="1" l="1"/>
  <c r="G50" i="1"/>
  <c r="F50" i="1"/>
  <c r="E50" i="1"/>
  <c r="H49" i="1" l="1"/>
  <c r="G49" i="1"/>
  <c r="F49" i="1"/>
  <c r="E49" i="1"/>
  <c r="D49" i="1"/>
  <c r="D51" i="1" s="1"/>
  <c r="H14" i="1"/>
  <c r="G14" i="1"/>
  <c r="F14" i="1"/>
  <c r="E14" i="1"/>
  <c r="D14" i="1"/>
  <c r="D55" i="1" l="1"/>
  <c r="F51" i="1"/>
  <c r="F53" i="1"/>
  <c r="G51" i="1"/>
  <c r="G53" i="1"/>
  <c r="D53" i="1"/>
  <c r="H51" i="1"/>
  <c r="H53" i="1"/>
  <c r="E51" i="1"/>
  <c r="E53" i="1"/>
  <c r="F52" i="1"/>
  <c r="F55" i="1"/>
  <c r="F54" i="1"/>
  <c r="G52" i="1"/>
  <c r="G55" i="1"/>
  <c r="G54" i="1"/>
  <c r="D54" i="1"/>
  <c r="D50" i="1"/>
  <c r="D52" i="1"/>
  <c r="H55" i="1"/>
  <c r="H54" i="1"/>
  <c r="H52" i="1"/>
  <c r="E54" i="1"/>
  <c r="E52" i="1"/>
  <c r="E55" i="1"/>
  <c r="H15" i="1"/>
  <c r="G15" i="1"/>
  <c r="F15" i="1"/>
  <c r="E15" i="1"/>
  <c r="D15" i="1"/>
  <c r="H56" i="1" l="1"/>
  <c r="F56" i="1"/>
  <c r="G56" i="1"/>
  <c r="E56" i="1"/>
  <c r="H13" i="1"/>
  <c r="H168" i="1" l="1"/>
  <c r="H165" i="1"/>
  <c r="H166" i="1" s="1"/>
  <c r="H167" i="1"/>
  <c r="G13" i="1"/>
  <c r="G165" i="1" s="1"/>
  <c r="G166" i="1" s="1"/>
  <c r="F13" i="1"/>
  <c r="F165" i="1" s="1"/>
  <c r="F166" i="1" s="1"/>
  <c r="E13" i="1"/>
  <c r="E165" i="1" s="1"/>
  <c r="E166" i="1" s="1"/>
  <c r="D13" i="1"/>
  <c r="D165" i="1" l="1"/>
  <c r="D168" i="1"/>
  <c r="D17" i="1"/>
  <c r="D39" i="1" s="1"/>
  <c r="L21" i="1" s="1"/>
  <c r="D42" i="1" l="1"/>
  <c r="D62" i="1" s="1"/>
  <c r="D70" i="1" s="1"/>
  <c r="D44" i="1"/>
  <c r="D64" i="1" s="1"/>
  <c r="D45" i="1"/>
  <c r="D65" i="1" s="1"/>
  <c r="D43" i="1"/>
  <c r="D63" i="1" s="1"/>
  <c r="D46" i="1"/>
  <c r="D66" i="1" s="1"/>
  <c r="D72" i="1" s="1"/>
  <c r="F168" i="1"/>
  <c r="E168" i="1"/>
  <c r="G168" i="1"/>
  <c r="D166" i="1"/>
  <c r="D167" i="1"/>
  <c r="D41" i="1"/>
  <c r="D61" i="1" s="1"/>
  <c r="D16" i="1"/>
  <c r="E16" i="1"/>
  <c r="F16" i="1"/>
  <c r="D71" i="1" l="1"/>
  <c r="G167" i="1"/>
  <c r="E167" i="1"/>
  <c r="F167" i="1"/>
  <c r="D47" i="1"/>
  <c r="H17" i="1"/>
  <c r="G17" i="1"/>
  <c r="G39" i="1" s="1"/>
  <c r="Q21" i="1" s="1"/>
  <c r="G16" i="1"/>
  <c r="E17" i="1"/>
  <c r="E39" i="1" s="1"/>
  <c r="M21" i="1" s="1"/>
  <c r="F17" i="1"/>
  <c r="F39" i="1" s="1"/>
  <c r="O21" i="1" s="1"/>
  <c r="E44" i="1" l="1"/>
  <c r="E64" i="1" s="1"/>
  <c r="F44" i="1"/>
  <c r="F64" i="1" s="1"/>
  <c r="G44" i="1"/>
  <c r="G64" i="1" s="1"/>
  <c r="E45" i="1"/>
  <c r="E65" i="1" s="1"/>
  <c r="E42" i="1"/>
  <c r="E62" i="1" s="1"/>
  <c r="G45" i="1"/>
  <c r="G65" i="1" s="1"/>
  <c r="G42" i="1"/>
  <c r="G62" i="1" s="1"/>
  <c r="F45" i="1"/>
  <c r="F65" i="1" s="1"/>
  <c r="F42" i="1"/>
  <c r="F62" i="1" s="1"/>
  <c r="D56" i="1"/>
  <c r="D58" i="1" s="1"/>
  <c r="D18" i="1" s="1"/>
  <c r="F43" i="1"/>
  <c r="F63" i="1" s="1"/>
  <c r="E43" i="1"/>
  <c r="E63" i="1" s="1"/>
  <c r="G43" i="1"/>
  <c r="G63" i="1" s="1"/>
  <c r="E46" i="1"/>
  <c r="E66" i="1" s="1"/>
  <c r="E72" i="1" s="1"/>
  <c r="F46" i="1"/>
  <c r="F66" i="1" s="1"/>
  <c r="F72" i="1" s="1"/>
  <c r="G46" i="1"/>
  <c r="G66" i="1" s="1"/>
  <c r="G72" i="1" s="1"/>
  <c r="G41" i="1"/>
  <c r="G61" i="1" s="1"/>
  <c r="F41" i="1"/>
  <c r="F61" i="1" s="1"/>
  <c r="E41" i="1"/>
  <c r="E61" i="1" s="1"/>
  <c r="H39" i="1"/>
  <c r="R21" i="1" s="1"/>
  <c r="E71" i="1" l="1"/>
  <c r="H44" i="1"/>
  <c r="H64" i="1" s="1"/>
  <c r="D20" i="1"/>
  <c r="G71" i="1"/>
  <c r="F71" i="1"/>
  <c r="D67" i="1"/>
  <c r="H45" i="1"/>
  <c r="H65" i="1" s="1"/>
  <c r="H42" i="1"/>
  <c r="H62" i="1" s="1"/>
  <c r="H43" i="1"/>
  <c r="H63" i="1" s="1"/>
  <c r="H41" i="1"/>
  <c r="H61" i="1" s="1"/>
  <c r="E47" i="1"/>
  <c r="G47" i="1"/>
  <c r="G67" i="1" s="1"/>
  <c r="F47" i="1"/>
  <c r="H46" i="1"/>
  <c r="H66" i="1" s="1"/>
  <c r="H72" i="1" s="1"/>
  <c r="D21" i="1" l="1"/>
  <c r="D73" i="1" s="1"/>
  <c r="H71" i="1"/>
  <c r="F58" i="1"/>
  <c r="F67" i="1"/>
  <c r="E58" i="1"/>
  <c r="E67" i="1"/>
  <c r="G58" i="1"/>
  <c r="G18" i="1" s="1"/>
  <c r="H47" i="1"/>
  <c r="E18" i="1" l="1"/>
  <c r="E19" i="1" s="1"/>
  <c r="E70" i="1" s="1"/>
  <c r="F18" i="1"/>
  <c r="F19" i="1" s="1"/>
  <c r="F70" i="1"/>
  <c r="G19" i="1"/>
  <c r="G70" i="1" s="1"/>
  <c r="H58" i="1"/>
  <c r="H18" i="1" s="1"/>
  <c r="H67" i="1"/>
  <c r="H19" i="1" l="1"/>
  <c r="H70" i="1" s="1"/>
  <c r="H20" i="1" l="1"/>
  <c r="E20" i="1" s="1"/>
  <c r="E21" i="1" l="1"/>
  <c r="E73" i="1" s="1"/>
  <c r="H21" i="1"/>
  <c r="G20" i="1"/>
  <c r="F20" i="1"/>
  <c r="F21" i="1" s="1"/>
  <c r="G21" i="1" l="1"/>
  <c r="G73" i="1" s="1"/>
  <c r="F73" i="1"/>
  <c r="H73" i="1"/>
</calcChain>
</file>

<file path=xl/sharedStrings.xml><?xml version="1.0" encoding="utf-8"?>
<sst xmlns="http://schemas.openxmlformats.org/spreadsheetml/2006/main" count="91" uniqueCount="57">
  <si>
    <t>2016/17</t>
  </si>
  <si>
    <t>2017/18</t>
  </si>
  <si>
    <t>2018/19</t>
  </si>
  <si>
    <t>2019/20</t>
  </si>
  <si>
    <t>2020/21</t>
  </si>
  <si>
    <t>Rental Income</t>
  </si>
  <si>
    <t>Mortgage Interest</t>
  </si>
  <si>
    <t>Deductible Mortgage Interest</t>
  </si>
  <si>
    <t>Taxable Rental Income</t>
  </si>
  <si>
    <t xml:space="preserve">Tax on Rental Income </t>
  </si>
  <si>
    <t>Mortgage Interest Relief</t>
  </si>
  <si>
    <t>Tax Due on Rental Income</t>
  </si>
  <si>
    <t>Running Costs</t>
  </si>
  <si>
    <t>-</t>
  </si>
  <si>
    <t>Net Profit After Tax</t>
  </si>
  <si>
    <t>As Now</t>
  </si>
  <si>
    <t>New Rules</t>
  </si>
  <si>
    <t>Transitional Rules</t>
  </si>
  <si>
    <t>0% Tax Payer</t>
  </si>
  <si>
    <t>20% Tax Payer</t>
  </si>
  <si>
    <t>40% Tax Payer</t>
  </si>
  <si>
    <t>45% Tax Payer</t>
  </si>
  <si>
    <t>Please complete this section:</t>
  </si>
  <si>
    <t>Results</t>
  </si>
  <si>
    <t>Tax @ 0%</t>
  </si>
  <si>
    <t>Tax @ 20%</t>
  </si>
  <si>
    <t>Tax @ 45%</t>
  </si>
  <si>
    <t>BTL Tax</t>
  </si>
  <si>
    <t>Total Taxable Income</t>
  </si>
  <si>
    <t>Total total tax payable</t>
  </si>
  <si>
    <t>PAYE tax tayable</t>
  </si>
  <si>
    <t>Tax @ 40% £122k-£150k</t>
  </si>
  <si>
    <t>Tax @ 40% £100k-£122k</t>
  </si>
  <si>
    <t>Tax @ 40% &lt;£100k</t>
  </si>
  <si>
    <t>20% threshold</t>
  </si>
  <si>
    <t>40% threshold</t>
  </si>
  <si>
    <t>45% threshold</t>
  </si>
  <si>
    <t>PAYE Taxable Income</t>
  </si>
  <si>
    <t>Profit</t>
  </si>
  <si>
    <t>Tax Band</t>
  </si>
  <si>
    <t>0% Threshold</t>
  </si>
  <si>
    <t>20% Threshold</t>
  </si>
  <si>
    <t>40% Threshold</t>
  </si>
  <si>
    <t>45% Threshold</t>
  </si>
  <si>
    <t>&gt;£150,000</t>
  </si>
  <si>
    <t>Tax Band Assumptions (all years)</t>
  </si>
  <si>
    <r>
      <rPr>
        <b/>
        <u/>
        <sz val="8.5"/>
        <color theme="1"/>
        <rFont val="Verdana"/>
        <family val="2"/>
      </rPr>
      <t>General Assumptions</t>
    </r>
    <r>
      <rPr>
        <sz val="9"/>
        <color theme="1"/>
        <rFont val="Verdana"/>
        <family val="2"/>
      </rPr>
      <t/>
    </r>
  </si>
  <si>
    <t>TMW Buy to Let Tax Change Calculator</t>
  </si>
  <si>
    <r>
      <t xml:space="preserve">The Mortgage Works (UK) plc. is a wholly owned subsidiary of Nationwide Building Society and is authorised and regulated by the Financial Conduct Authority under registration number 189623. Most buy-to-let mortgages are not regulated by the Financial Conduct Authority. You can confirm our registration on the FCA’s website www.fca.org.uk or by contacting the FCA on 0800 111 6768. Registered Office: Nationwide House, Pipers Way, Swindon, SN38 1NW. Registered in England. Company Registration Number 2222856. Applications are required. Standard terms and conditions available on request.
All information correct at time of publication (29 April 2016).
</t>
    </r>
    <r>
      <rPr>
        <b/>
        <sz val="8"/>
        <color theme="1"/>
        <rFont val="Verdana"/>
        <family val="2"/>
      </rPr>
      <t xml:space="preserve">Think carefully before securing any debt against your property. Your property may be repossessed if you do not keep up repayments on your mortgage. </t>
    </r>
  </si>
  <si>
    <t xml:space="preserve">Tax information is based on our understanding of the proposed tax legislation as at 29 April 2016 and may be subject
 to change. No information on this calculator should be taken as tax advice. For advice you should consult with an independent tax adviser. 
</t>
  </si>
  <si>
    <t xml:space="preserve">1. You have no other sources of income.
2. The above illustrations are indicative and don't cover all possible scenarios. Your circumstances will determine your total tax liability.
3. Rental income and mortgage costs remain the same over time. Mortgage payments are calculated on an interest only basis.
4. In some circumstances, losses may be carried over to subsequent tax years, this calculator doesn't take account of losses.
5. As tax is paid in arrears, this calculator isn't representative of cash flow.
6. Please refer to our lending criteria to ensure your rental income can support the requested loan amount.
7. Additional fees, including Early Repayment Charges (ERCs), may apply.
</t>
  </si>
  <si>
    <t>Income</t>
  </si>
  <si>
    <t>Expenditure</t>
  </si>
  <si>
    <t xml:space="preserve">Monthly gross rental income  </t>
  </si>
  <si>
    <t>Monthly mortgage interest</t>
  </si>
  <si>
    <t>Monthly running costs e.g. maintanence</t>
  </si>
  <si>
    <t xml:space="preserve">Annual employment &amp; trade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</si>
</sst>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5" x14ac:knownFonts="1">
    <font>
      <sz val="11"/>
      <color theme="1"/>
      <name val="Calibri"/>
      <family val="2"/>
      <scheme val="minor"/>
    </font>
    <font>
      <sz val="11"/>
      <color theme="1"/>
      <name val="Verdana"/>
      <family val="2"/>
    </font>
    <font>
      <b/>
      <sz val="11"/>
      <color theme="1"/>
      <name val="Verdana"/>
      <family val="2"/>
    </font>
    <font>
      <sz val="11"/>
      <name val="Verdana"/>
      <family val="2"/>
    </font>
    <font>
      <i/>
      <sz val="11"/>
      <color theme="1"/>
      <name val="Verdana"/>
      <family val="2"/>
    </font>
    <font>
      <sz val="9"/>
      <color theme="1"/>
      <name val="Verdana"/>
      <family val="2"/>
    </font>
    <font>
      <sz val="11"/>
      <color theme="0" tint="-4.9989318521683403E-2"/>
      <name val="Verdana"/>
      <family val="2"/>
    </font>
    <font>
      <b/>
      <sz val="16"/>
      <color theme="1"/>
      <name val="Verdana"/>
      <family val="2"/>
    </font>
    <font>
      <b/>
      <sz val="10"/>
      <color rgb="FFED7700"/>
      <name val="Verdana"/>
      <family val="2"/>
    </font>
    <font>
      <sz val="8"/>
      <color theme="1"/>
      <name val="Verdana"/>
      <family val="2"/>
    </font>
    <font>
      <b/>
      <sz val="8"/>
      <color rgb="FF2C69B2"/>
      <name val="Verdana"/>
      <family val="2"/>
    </font>
    <font>
      <b/>
      <sz val="8"/>
      <color theme="1"/>
      <name val="Verdana"/>
      <family val="2"/>
    </font>
    <font>
      <b/>
      <sz val="10"/>
      <color theme="0"/>
      <name val="Verdana"/>
      <family val="2"/>
    </font>
    <font>
      <b/>
      <sz val="9"/>
      <color theme="1"/>
      <name val="Verdana"/>
      <family val="2"/>
    </font>
    <font>
      <b/>
      <u/>
      <sz val="9"/>
      <color theme="1"/>
      <name val="Verdana"/>
      <family val="2"/>
    </font>
    <font>
      <b/>
      <sz val="9"/>
      <color theme="0"/>
      <name val="Verdana"/>
      <family val="2"/>
    </font>
    <font>
      <sz val="9"/>
      <color theme="0"/>
      <name val="Verdana"/>
      <family val="2"/>
    </font>
    <font>
      <sz val="11"/>
      <color theme="0"/>
      <name val="Verdana"/>
      <family val="2"/>
    </font>
    <font>
      <b/>
      <sz val="11"/>
      <color theme="0"/>
      <name val="Verdana"/>
      <family val="2"/>
    </font>
    <font>
      <sz val="8.5"/>
      <color theme="1"/>
      <name val="Verdana"/>
      <family val="2"/>
    </font>
    <font>
      <b/>
      <u/>
      <sz val="8.5"/>
      <color theme="1"/>
      <name val="Verdana"/>
      <family val="2"/>
    </font>
    <font>
      <b/>
      <sz val="8.5"/>
      <color theme="1"/>
      <name val="Verdana"/>
      <family val="2"/>
    </font>
    <font>
      <sz val="8.5"/>
      <name val="Verdana"/>
      <family val="2"/>
    </font>
    <font>
      <u/>
      <sz val="8.5"/>
      <color theme="1"/>
      <name val="Verdana"/>
      <family val="2"/>
    </font>
    <font>
      <b/>
      <sz val="8"/>
      <color rgb="FFED7700"/>
      <name val="Verdana"/>
      <family val="2"/>
    </font>
  </fonts>
  <fills count="7">
    <fill>
      <patternFill patternType="none"/>
    </fill>
    <fill>
      <patternFill patternType="gray125"/>
    </fill>
    <fill>
      <patternFill patternType="solid">
        <fgColor theme="0"/>
        <bgColor indexed="64"/>
      </patternFill>
    </fill>
    <fill>
      <patternFill patternType="solid">
        <fgColor rgb="FFED7700"/>
        <bgColor indexed="64"/>
      </patternFill>
    </fill>
    <fill>
      <patternFill patternType="solid">
        <fgColor rgb="FFFBE4CC"/>
        <bgColor indexed="64"/>
      </patternFill>
    </fill>
    <fill>
      <patternFill patternType="solid">
        <fgColor rgb="FFF8C999"/>
        <bgColor indexed="64"/>
      </patternFill>
    </fill>
    <fill>
      <patternFill patternType="solid">
        <fgColor rgb="FFF4AD66"/>
        <bgColor indexed="64"/>
      </patternFill>
    </fill>
  </fills>
  <borders count="39">
    <border>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left>
      <right/>
      <top/>
      <bottom/>
      <diagonal/>
    </border>
    <border>
      <left/>
      <right style="thin">
        <color theme="0"/>
      </right>
      <top/>
      <bottom style="thin">
        <color theme="0"/>
      </bottom>
      <diagonal/>
    </border>
    <border>
      <left/>
      <right style="thin">
        <color theme="0"/>
      </right>
      <top/>
      <bottom/>
      <diagonal/>
    </border>
    <border>
      <left/>
      <right style="thin">
        <color theme="0"/>
      </right>
      <top/>
      <bottom style="thin">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1" fillId="2" borderId="10" xfId="0" applyFont="1" applyFill="1" applyBorder="1" applyProtection="1"/>
    <xf numFmtId="0" fontId="1" fillId="2" borderId="11" xfId="0" applyFont="1" applyFill="1" applyBorder="1" applyProtection="1"/>
    <xf numFmtId="0" fontId="1" fillId="2" borderId="11" xfId="0" applyFont="1" applyFill="1" applyBorder="1" applyAlignment="1" applyProtection="1">
      <alignment horizontal="center" vertical="center"/>
    </xf>
    <xf numFmtId="164" fontId="2" fillId="2" borderId="11" xfId="0" applyNumberFormat="1" applyFont="1" applyFill="1" applyBorder="1" applyAlignment="1" applyProtection="1">
      <alignment horizontal="center" vertical="center"/>
    </xf>
    <xf numFmtId="164" fontId="2" fillId="2" borderId="12" xfId="0" applyNumberFormat="1" applyFont="1" applyFill="1" applyBorder="1" applyAlignment="1" applyProtection="1">
      <alignment horizontal="center" vertical="center"/>
    </xf>
    <xf numFmtId="0" fontId="1" fillId="2" borderId="12" xfId="0" applyFont="1" applyFill="1" applyBorder="1" applyProtection="1"/>
    <xf numFmtId="0" fontId="1" fillId="2" borderId="13" xfId="0" applyFont="1" applyFill="1" applyBorder="1" applyProtection="1"/>
    <xf numFmtId="0" fontId="1" fillId="2" borderId="0" xfId="0" applyFont="1" applyFill="1" applyProtection="1"/>
    <xf numFmtId="0" fontId="1" fillId="2" borderId="0" xfId="0" applyFont="1" applyFill="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164" fontId="2" fillId="2" borderId="14" xfId="0" applyNumberFormat="1" applyFont="1" applyFill="1" applyBorder="1" applyAlignment="1" applyProtection="1">
      <alignment horizontal="center" vertical="center"/>
    </xf>
    <xf numFmtId="0" fontId="1" fillId="2" borderId="0" xfId="0" applyFont="1" applyFill="1" applyBorder="1" applyProtection="1"/>
    <xf numFmtId="9" fontId="1" fillId="2" borderId="0" xfId="0" applyNumberFormat="1" applyFont="1" applyFill="1" applyBorder="1" applyAlignment="1" applyProtection="1"/>
    <xf numFmtId="0" fontId="1" fillId="2" borderId="14" xfId="0" applyFont="1" applyFill="1" applyBorder="1" applyProtection="1"/>
    <xf numFmtId="0" fontId="3" fillId="2" borderId="0" xfId="0" applyFont="1" applyFill="1" applyAlignment="1" applyProtection="1">
      <alignment horizontal="center" vertical="center"/>
    </xf>
    <xf numFmtId="9" fontId="2" fillId="2" borderId="14" xfId="0" applyNumberFormat="1"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9" fontId="1" fillId="2" borderId="0" xfId="0" applyNumberFormat="1" applyFont="1" applyFill="1" applyBorder="1" applyProtection="1"/>
    <xf numFmtId="164" fontId="1" fillId="2" borderId="0" xfId="0" applyNumberFormat="1" applyFont="1" applyFill="1" applyBorder="1" applyProtection="1"/>
    <xf numFmtId="0" fontId="2" fillId="2" borderId="14"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0" fontId="4" fillId="2" borderId="13" xfId="0" applyFont="1" applyFill="1" applyBorder="1" applyProtection="1"/>
    <xf numFmtId="0" fontId="3" fillId="2" borderId="0" xfId="0" applyFont="1" applyFill="1" applyBorder="1" applyProtection="1"/>
    <xf numFmtId="0" fontId="1" fillId="2" borderId="15" xfId="0" applyFont="1" applyFill="1" applyBorder="1" applyProtection="1"/>
    <xf numFmtId="164" fontId="2" fillId="2" borderId="17" xfId="0" applyNumberFormat="1" applyFont="1" applyFill="1" applyBorder="1" applyAlignment="1" applyProtection="1">
      <alignment horizontal="center" vertical="center"/>
    </xf>
    <xf numFmtId="0" fontId="7"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4" fillId="2" borderId="0" xfId="0" applyFont="1" applyFill="1" applyProtection="1"/>
    <xf numFmtId="0" fontId="1" fillId="2" borderId="0" xfId="0" applyFont="1" applyFill="1" applyAlignment="1" applyProtection="1">
      <alignment vertical="center"/>
    </xf>
    <xf numFmtId="164" fontId="1" fillId="2" borderId="0" xfId="0" applyNumberFormat="1" applyFont="1" applyFill="1" applyBorder="1" applyAlignment="1" applyProtection="1">
      <alignment horizontal="center" vertical="center"/>
    </xf>
    <xf numFmtId="0" fontId="6" fillId="2" borderId="0" xfId="0" applyFont="1" applyFill="1" applyProtection="1"/>
    <xf numFmtId="0" fontId="6" fillId="2" borderId="0" xfId="0" applyFont="1" applyFill="1" applyAlignment="1" applyProtection="1">
      <alignment horizontal="center" vertical="center"/>
    </xf>
    <xf numFmtId="164" fontId="6" fillId="2" borderId="0" xfId="0" applyNumberFormat="1" applyFont="1" applyFill="1" applyAlignment="1" applyProtection="1">
      <alignment horizontal="center" vertical="center"/>
    </xf>
    <xf numFmtId="164" fontId="12" fillId="2" borderId="0" xfId="0" applyNumberFormat="1" applyFont="1" applyFill="1" applyBorder="1" applyAlignment="1" applyProtection="1">
      <alignment horizontal="center" vertical="center"/>
    </xf>
    <xf numFmtId="0" fontId="3" fillId="2" borderId="0" xfId="0" applyFont="1" applyFill="1" applyProtection="1"/>
    <xf numFmtId="0" fontId="16" fillId="2" borderId="0" xfId="0" applyFont="1" applyFill="1" applyAlignment="1" applyProtection="1">
      <alignment horizontal="center" vertical="center"/>
    </xf>
    <xf numFmtId="0" fontId="16" fillId="2" borderId="0" xfId="0" applyFont="1" applyFill="1" applyProtection="1"/>
    <xf numFmtId="0" fontId="17" fillId="2" borderId="0" xfId="0" applyFont="1" applyFill="1" applyProtection="1"/>
    <xf numFmtId="164" fontId="16" fillId="2" borderId="0" xfId="0" applyNumberFormat="1" applyFont="1" applyFill="1" applyProtection="1"/>
    <xf numFmtId="0" fontId="17" fillId="2" borderId="0" xfId="0" applyFont="1" applyFill="1" applyAlignment="1" applyProtection="1">
      <alignment horizontal="center" vertical="center"/>
    </xf>
    <xf numFmtId="0" fontId="15" fillId="2" borderId="0" xfId="0" applyFont="1" applyFill="1" applyBorder="1" applyProtection="1"/>
    <xf numFmtId="164" fontId="15" fillId="2" borderId="0" xfId="0" applyNumberFormat="1" applyFont="1" applyFill="1" applyBorder="1" applyAlignment="1" applyProtection="1">
      <alignment horizontal="center" vertical="center"/>
    </xf>
    <xf numFmtId="0" fontId="16" fillId="2" borderId="0" xfId="0" applyFont="1" applyFill="1" applyBorder="1" applyProtection="1"/>
    <xf numFmtId="164" fontId="16" fillId="2" borderId="0" xfId="0" applyNumberFormat="1"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7" fillId="2" borderId="0" xfId="0" applyFont="1" applyFill="1" applyBorder="1" applyProtection="1"/>
    <xf numFmtId="0" fontId="17" fillId="2" borderId="0" xfId="0" applyFont="1" applyFill="1" applyBorder="1" applyAlignment="1" applyProtection="1">
      <alignment horizontal="center" vertical="center"/>
    </xf>
    <xf numFmtId="0" fontId="12" fillId="2" borderId="0" xfId="0" applyFont="1" applyFill="1" applyBorder="1" applyProtection="1"/>
    <xf numFmtId="9" fontId="17" fillId="2" borderId="0" xfId="0" applyNumberFormat="1" applyFont="1" applyFill="1" applyProtection="1"/>
    <xf numFmtId="164" fontId="17" fillId="2" borderId="0" xfId="0" applyNumberFormat="1" applyFont="1" applyFill="1" applyAlignment="1" applyProtection="1">
      <alignment horizontal="center" vertical="center"/>
    </xf>
    <xf numFmtId="0" fontId="18" fillId="2" borderId="0" xfId="0" applyFont="1" applyFill="1" applyBorder="1" applyProtection="1"/>
    <xf numFmtId="0" fontId="12" fillId="2" borderId="0" xfId="0" applyFont="1" applyFill="1" applyBorder="1" applyAlignment="1" applyProtection="1">
      <alignment horizontal="center" vertical="center"/>
    </xf>
    <xf numFmtId="9" fontId="16" fillId="2" borderId="0" xfId="0" applyNumberFormat="1" applyFont="1" applyFill="1" applyBorder="1" applyProtection="1"/>
    <xf numFmtId="0" fontId="17" fillId="2" borderId="0" xfId="0" applyFont="1" applyFill="1" applyAlignment="1" applyProtection="1">
      <alignment horizontal="right"/>
    </xf>
    <xf numFmtId="0" fontId="5" fillId="2" borderId="13"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9" fontId="10" fillId="2" borderId="16" xfId="0" applyNumberFormat="1" applyFont="1" applyFill="1" applyBorder="1" applyAlignment="1" applyProtection="1">
      <alignment vertical="top"/>
    </xf>
    <xf numFmtId="9" fontId="10" fillId="2" borderId="17" xfId="0" applyNumberFormat="1" applyFont="1" applyFill="1" applyBorder="1" applyAlignment="1" applyProtection="1">
      <alignment vertical="top"/>
    </xf>
    <xf numFmtId="9" fontId="17" fillId="2" borderId="0" xfId="0" applyNumberFormat="1" applyFont="1" applyFill="1" applyAlignment="1" applyProtection="1">
      <alignment horizontal="right"/>
    </xf>
    <xf numFmtId="0" fontId="11" fillId="2" borderId="0"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6" borderId="24" xfId="0" applyFont="1" applyFill="1" applyBorder="1" applyAlignment="1" applyProtection="1">
      <alignment horizontal="center" vertical="center"/>
    </xf>
    <xf numFmtId="0" fontId="5" fillId="2" borderId="16" xfId="0" applyFont="1" applyFill="1" applyBorder="1" applyAlignment="1" applyProtection="1">
      <alignment vertical="top" wrapText="1"/>
    </xf>
    <xf numFmtId="0" fontId="5" fillId="2" borderId="17" xfId="0" applyFont="1" applyFill="1" applyBorder="1" applyAlignment="1" applyProtection="1">
      <alignment vertical="top" wrapText="1"/>
    </xf>
    <xf numFmtId="0" fontId="14" fillId="2" borderId="10" xfId="0" applyFont="1" applyFill="1" applyBorder="1" applyAlignment="1" applyProtection="1">
      <alignment vertical="center" wrapText="1"/>
    </xf>
    <xf numFmtId="0" fontId="14" fillId="2" borderId="12" xfId="0" applyFont="1" applyFill="1" applyBorder="1" applyAlignment="1" applyProtection="1">
      <alignment vertical="center" wrapText="1"/>
    </xf>
    <xf numFmtId="0" fontId="14" fillId="2" borderId="13" xfId="0" applyFont="1" applyFill="1" applyBorder="1" applyAlignment="1" applyProtection="1">
      <alignment vertical="center" wrapText="1"/>
    </xf>
    <xf numFmtId="0" fontId="14" fillId="2" borderId="14" xfId="0" applyFont="1" applyFill="1" applyBorder="1" applyAlignment="1" applyProtection="1">
      <alignment vertical="center" wrapText="1"/>
    </xf>
    <xf numFmtId="0" fontId="9" fillId="2" borderId="0" xfId="0" applyFont="1" applyFill="1" applyBorder="1" applyAlignment="1" applyProtection="1">
      <alignment horizontal="center" vertical="center"/>
    </xf>
    <xf numFmtId="0" fontId="5" fillId="2" borderId="14" xfId="0" applyFont="1" applyFill="1" applyBorder="1" applyAlignment="1" applyProtection="1">
      <alignment vertical="center"/>
    </xf>
    <xf numFmtId="0" fontId="5" fillId="2" borderId="0" xfId="0" applyFont="1" applyFill="1" applyAlignment="1" applyProtection="1">
      <alignment vertical="center" wrapText="1"/>
    </xf>
    <xf numFmtId="0" fontId="21" fillId="4" borderId="2" xfId="0" applyFont="1" applyFill="1" applyBorder="1" applyAlignment="1" applyProtection="1">
      <alignment horizontal="center" vertical="center"/>
    </xf>
    <xf numFmtId="0" fontId="21" fillId="6" borderId="2"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5" borderId="2" xfId="0" applyFont="1" applyFill="1" applyBorder="1" applyAlignment="1" applyProtection="1">
      <alignment horizontal="center" vertical="center"/>
    </xf>
    <xf numFmtId="0" fontId="21" fillId="2" borderId="1" xfId="0" applyFont="1" applyFill="1" applyBorder="1" applyAlignment="1" applyProtection="1">
      <alignment vertical="center"/>
    </xf>
    <xf numFmtId="164" fontId="21" fillId="4" borderId="2" xfId="0" applyNumberFormat="1" applyFont="1" applyFill="1" applyBorder="1" applyAlignment="1" applyProtection="1">
      <alignment horizontal="center" vertical="center"/>
    </xf>
    <xf numFmtId="164" fontId="21" fillId="5" borderId="5" xfId="0" applyNumberFormat="1" applyFont="1" applyFill="1" applyBorder="1" applyAlignment="1" applyProtection="1">
      <alignment horizontal="center" vertical="center"/>
    </xf>
    <xf numFmtId="164" fontId="21" fillId="5" borderId="2" xfId="0" applyNumberFormat="1" applyFont="1" applyFill="1" applyBorder="1" applyAlignment="1" applyProtection="1">
      <alignment horizontal="center" vertical="center"/>
    </xf>
    <xf numFmtId="164" fontId="21" fillId="6" borderId="2" xfId="0" applyNumberFormat="1" applyFont="1" applyFill="1" applyBorder="1" applyAlignment="1" applyProtection="1">
      <alignment horizontal="center" vertical="center"/>
    </xf>
    <xf numFmtId="0" fontId="19" fillId="2" borderId="0" xfId="0" applyFont="1" applyFill="1" applyBorder="1" applyAlignment="1" applyProtection="1">
      <alignment vertical="center"/>
    </xf>
    <xf numFmtId="164" fontId="19" fillId="4" borderId="2" xfId="0" applyNumberFormat="1" applyFont="1" applyFill="1" applyBorder="1" applyAlignment="1" applyProtection="1">
      <alignment horizontal="center" vertical="center"/>
    </xf>
    <xf numFmtId="164" fontId="19" fillId="5" borderId="5" xfId="0" applyNumberFormat="1" applyFont="1" applyFill="1" applyBorder="1" applyAlignment="1" applyProtection="1">
      <alignment horizontal="center" vertical="center"/>
    </xf>
    <xf numFmtId="164" fontId="19" fillId="5" borderId="2" xfId="0" applyNumberFormat="1" applyFont="1" applyFill="1" applyBorder="1" applyAlignment="1" applyProtection="1">
      <alignment horizontal="center" vertical="center"/>
    </xf>
    <xf numFmtId="164" fontId="19" fillId="6" borderId="2" xfId="0" applyNumberFormat="1" applyFont="1" applyFill="1" applyBorder="1" applyAlignment="1" applyProtection="1">
      <alignment horizontal="center" vertical="center"/>
    </xf>
    <xf numFmtId="164" fontId="19" fillId="4" borderId="8" xfId="0" applyNumberFormat="1" applyFont="1" applyFill="1" applyBorder="1" applyAlignment="1" applyProtection="1">
      <alignment horizontal="center" vertical="center"/>
    </xf>
    <xf numFmtId="0" fontId="22" fillId="2" borderId="0" xfId="0" applyFont="1" applyFill="1" applyBorder="1" applyAlignment="1" applyProtection="1">
      <alignment vertical="center"/>
    </xf>
    <xf numFmtId="164" fontId="21" fillId="4" borderId="8" xfId="0" applyNumberFormat="1" applyFont="1" applyFill="1" applyBorder="1" applyAlignment="1" applyProtection="1">
      <alignment horizontal="center" vertical="center"/>
    </xf>
    <xf numFmtId="0" fontId="19" fillId="2" borderId="9" xfId="0" applyFont="1" applyFill="1" applyBorder="1" applyAlignment="1" applyProtection="1">
      <alignment vertical="center"/>
    </xf>
    <xf numFmtId="0" fontId="21" fillId="2" borderId="6" xfId="0" applyFont="1" applyFill="1" applyBorder="1" applyAlignment="1" applyProtection="1">
      <alignment vertical="center"/>
    </xf>
    <xf numFmtId="0" fontId="23" fillId="2" borderId="0" xfId="0" applyFont="1" applyFill="1" applyBorder="1" applyAlignment="1" applyProtection="1">
      <alignment horizontal="center" vertical="center" wrapText="1"/>
    </xf>
    <xf numFmtId="0" fontId="17" fillId="2" borderId="0" xfId="0" applyFont="1" applyFill="1" applyAlignment="1" applyProtection="1">
      <alignment vertical="center"/>
    </xf>
    <xf numFmtId="0" fontId="17" fillId="2" borderId="0" xfId="0" applyNumberFormat="1" applyFont="1" applyFill="1" applyProtection="1"/>
    <xf numFmtId="9" fontId="17" fillId="2" borderId="0" xfId="0" applyNumberFormat="1" applyFont="1" applyFill="1" applyBorder="1" applyProtection="1"/>
    <xf numFmtId="164" fontId="17"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left" vertical="top" wrapText="1"/>
    </xf>
    <xf numFmtId="0" fontId="12" fillId="2" borderId="0" xfId="0" applyFont="1" applyFill="1" applyAlignment="1" applyProtection="1">
      <alignment horizontal="center"/>
    </xf>
    <xf numFmtId="0" fontId="1" fillId="2" borderId="33" xfId="0" applyFont="1" applyFill="1" applyBorder="1" applyProtection="1"/>
    <xf numFmtId="0" fontId="19" fillId="2" borderId="0" xfId="0" applyFont="1" applyFill="1" applyBorder="1" applyAlignment="1" applyProtection="1">
      <alignment vertical="center" wrapText="1"/>
    </xf>
    <xf numFmtId="0" fontId="19" fillId="2" borderId="0" xfId="0"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8" fillId="2" borderId="0" xfId="0" applyFont="1" applyFill="1" applyAlignment="1" applyProtection="1">
      <alignment horizontal="center"/>
    </xf>
    <xf numFmtId="0" fontId="24" fillId="2" borderId="0" xfId="0" applyFont="1" applyFill="1" applyAlignment="1" applyProtection="1">
      <alignment horizontal="center"/>
    </xf>
    <xf numFmtId="164" fontId="12" fillId="3" borderId="38" xfId="0" applyNumberFormat="1" applyFont="1" applyFill="1" applyBorder="1" applyAlignment="1" applyProtection="1">
      <alignment horizontal="center" vertical="center"/>
      <protection locked="0"/>
    </xf>
    <xf numFmtId="164" fontId="12" fillId="3" borderId="37" xfId="0" applyNumberFormat="1" applyFont="1" applyFill="1" applyBorder="1" applyAlignment="1" applyProtection="1">
      <alignment horizontal="center" vertical="center"/>
      <protection locked="0"/>
    </xf>
    <xf numFmtId="0" fontId="24" fillId="2" borderId="0" xfId="0" applyFont="1" applyFill="1" applyAlignment="1" applyProtection="1">
      <alignment horizontal="center"/>
    </xf>
    <xf numFmtId="0" fontId="8" fillId="2" borderId="35" xfId="0" applyFont="1" applyFill="1" applyBorder="1" applyAlignment="1" applyProtection="1">
      <alignment horizontal="left" vertical="top"/>
    </xf>
    <xf numFmtId="0" fontId="8" fillId="2" borderId="36" xfId="0" applyFont="1" applyFill="1" applyBorder="1" applyAlignment="1" applyProtection="1">
      <alignment horizontal="left" vertical="top"/>
    </xf>
    <xf numFmtId="0" fontId="13" fillId="2" borderId="0" xfId="0" applyFont="1" applyFill="1" applyAlignment="1" applyProtection="1">
      <alignment horizontal="left" wrapText="1"/>
    </xf>
    <xf numFmtId="164" fontId="19" fillId="5" borderId="18" xfId="0" applyNumberFormat="1" applyFont="1" applyFill="1" applyBorder="1" applyAlignment="1" applyProtection="1">
      <alignment horizontal="center" vertical="center"/>
    </xf>
    <xf numFmtId="164" fontId="19" fillId="4" borderId="18" xfId="0" applyNumberFormat="1" applyFont="1" applyFill="1" applyBorder="1" applyAlignment="1" applyProtection="1">
      <alignment horizontal="center" vertical="center"/>
    </xf>
    <xf numFmtId="0" fontId="20" fillId="2" borderId="11"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3" fillId="2" borderId="10" xfId="0" applyFont="1" applyFill="1" applyBorder="1" applyAlignment="1" applyProtection="1">
      <alignment vertical="center" wrapText="1"/>
    </xf>
    <xf numFmtId="0" fontId="23" fillId="2" borderId="11" xfId="0" applyFont="1" applyFill="1" applyBorder="1" applyAlignment="1" applyProtection="1">
      <alignment vertical="center" wrapText="1"/>
    </xf>
    <xf numFmtId="0" fontId="23" fillId="2" borderId="12" xfId="0" applyFont="1" applyFill="1" applyBorder="1" applyAlignment="1" applyProtection="1">
      <alignment vertical="center" wrapText="1"/>
    </xf>
    <xf numFmtId="0" fontId="23" fillId="2" borderId="13" xfId="0" applyFont="1" applyFill="1" applyBorder="1" applyAlignment="1" applyProtection="1">
      <alignment vertical="center" wrapText="1"/>
    </xf>
    <xf numFmtId="0" fontId="23" fillId="2" borderId="0" xfId="0" applyFont="1" applyFill="1" applyBorder="1" applyAlignment="1" applyProtection="1">
      <alignment vertical="center" wrapText="1"/>
    </xf>
    <xf numFmtId="0" fontId="23" fillId="2" borderId="14" xfId="0" applyFont="1" applyFill="1" applyBorder="1" applyAlignment="1" applyProtection="1">
      <alignment vertical="center" wrapText="1"/>
    </xf>
    <xf numFmtId="0" fontId="9" fillId="2" borderId="13"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14" xfId="0" applyFont="1" applyFill="1" applyBorder="1" applyAlignment="1" applyProtection="1">
      <alignment horizontal="left" vertical="top" wrapText="1"/>
    </xf>
    <xf numFmtId="0" fontId="9" fillId="2" borderId="15" xfId="0" applyFont="1" applyFill="1" applyBorder="1" applyAlignment="1" applyProtection="1">
      <alignment horizontal="left" vertical="top" wrapText="1"/>
    </xf>
    <xf numFmtId="0" fontId="9" fillId="2" borderId="16"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0" fontId="19" fillId="6" borderId="18" xfId="0" applyFont="1" applyFill="1" applyBorder="1" applyAlignment="1" applyProtection="1">
      <alignment horizontal="center" vertical="center"/>
    </xf>
    <xf numFmtId="0" fontId="19" fillId="5" borderId="18"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2" borderId="13"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2" fillId="2" borderId="0" xfId="0" applyFont="1" applyFill="1" applyAlignment="1" applyProtection="1">
      <alignment horizontal="center"/>
    </xf>
    <xf numFmtId="9" fontId="12" fillId="2" borderId="0" xfId="0" applyNumberFormat="1" applyFont="1" applyFill="1" applyAlignment="1" applyProtection="1">
      <alignment horizontal="center"/>
    </xf>
    <xf numFmtId="0" fontId="9" fillId="2" borderId="10"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9" fillId="2" borderId="12" xfId="0" applyFont="1" applyFill="1" applyBorder="1" applyAlignment="1" applyProtection="1">
      <alignment horizontal="left" vertical="top" wrapText="1"/>
    </xf>
    <xf numFmtId="0" fontId="21" fillId="5" borderId="3"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24"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1" fillId="5" borderId="28" xfId="0"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4AD66"/>
      <color rgb="FFFBE4CC"/>
      <color rgb="FFED7700"/>
      <color rgb="FFF19233"/>
      <color rgb="FFF8C999"/>
      <color rgb="FF4F81BD"/>
      <color rgb="FF204C82"/>
      <color rgb="FF6BA42C"/>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Taxation</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Profitability</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c:rich>
      </c:tx>
      <c:layout>
        <c:manualLayout>
          <c:xMode val="edge"/>
          <c:yMode val="edge"/>
          <c:x val="0.26708661417322832"/>
          <c:y val="5.211726384364821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lotArea>
      <c:layout/>
      <c:barChart>
        <c:barDir val="col"/>
        <c:grouping val="stacked"/>
        <c:varyColors val="0"/>
        <c:ser>
          <c:idx val="3"/>
          <c:order val="0"/>
          <c:tx>
            <c:strRef>
              <c:f>Calculator!$C$21</c:f>
              <c:strCache>
                <c:ptCount val="1"/>
                <c:pt idx="0">
                  <c:v>Net Profit After Tax</c:v>
                </c:pt>
              </c:strCache>
            </c:strRef>
          </c:tx>
          <c:spPr>
            <a:solidFill>
              <a:srgbClr val="F4AD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Calculator!$D$12:$H$12</c:f>
              <c:strCache>
                <c:ptCount val="5"/>
                <c:pt idx="0">
                  <c:v>2016/17</c:v>
                </c:pt>
                <c:pt idx="1">
                  <c:v>2017/18</c:v>
                </c:pt>
                <c:pt idx="2">
                  <c:v>2018/19</c:v>
                </c:pt>
                <c:pt idx="3">
                  <c:v>2019/20</c:v>
                </c:pt>
                <c:pt idx="4">
                  <c:v>2020/21</c:v>
                </c:pt>
              </c:strCache>
            </c:strRef>
          </c:cat>
          <c:val>
            <c:numRef>
              <c:f>Calculator!$D$21:$H$21</c:f>
              <c:numCache>
                <c:formatCode>"£"#,##0</c:formatCode>
                <c:ptCount val="5"/>
                <c:pt idx="0">
                  <c:v>0</c:v>
                </c:pt>
                <c:pt idx="1">
                  <c:v>0</c:v>
                </c:pt>
                <c:pt idx="2">
                  <c:v>0</c:v>
                </c:pt>
                <c:pt idx="3">
                  <c:v>0</c:v>
                </c:pt>
                <c:pt idx="4">
                  <c:v>0</c:v>
                </c:pt>
              </c:numCache>
            </c:numRef>
          </c:val>
        </c:ser>
        <c:ser>
          <c:idx val="2"/>
          <c:order val="1"/>
          <c:tx>
            <c:strRef>
              <c:f>Calculator!$C$20</c:f>
              <c:strCache>
                <c:ptCount val="1"/>
                <c:pt idx="0">
                  <c:v>Tax Due on Rental Income</c:v>
                </c:pt>
              </c:strCache>
            </c:strRef>
          </c:tx>
          <c:spPr>
            <a:solidFill>
              <a:srgbClr val="FBE4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Calculator!$D$12:$H$12</c:f>
              <c:strCache>
                <c:ptCount val="5"/>
                <c:pt idx="0">
                  <c:v>2016/17</c:v>
                </c:pt>
                <c:pt idx="1">
                  <c:v>2017/18</c:v>
                </c:pt>
                <c:pt idx="2">
                  <c:v>2018/19</c:v>
                </c:pt>
                <c:pt idx="3">
                  <c:v>2019/20</c:v>
                </c:pt>
                <c:pt idx="4">
                  <c:v>2020/21</c:v>
                </c:pt>
              </c:strCache>
            </c:strRef>
          </c:cat>
          <c:val>
            <c:numRef>
              <c:f>Calculator!$D$20:$H$20</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40"/>
        <c:overlap val="100"/>
        <c:axId val="262700512"/>
        <c:axId val="262701688"/>
      </c:barChart>
      <c:catAx>
        <c:axId val="2627005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62701688"/>
        <c:crosses val="autoZero"/>
        <c:auto val="1"/>
        <c:lblAlgn val="ctr"/>
        <c:lblOffset val="100"/>
        <c:noMultiLvlLbl val="0"/>
      </c:catAx>
      <c:valAx>
        <c:axId val="262701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62700512"/>
        <c:crosses val="autoZero"/>
        <c:crossBetween val="between"/>
      </c:valAx>
      <c:spPr>
        <a:noFill/>
        <a:ln>
          <a:noFill/>
        </a:ln>
        <a:effectLst/>
      </c:spPr>
    </c:plotArea>
    <c:legend>
      <c:legendPos val="b"/>
      <c:layout>
        <c:manualLayout>
          <c:xMode val="edge"/>
          <c:yMode val="edge"/>
          <c:x val="0.15721567650758983"/>
          <c:y val="0.90499405815315415"/>
          <c:w val="0.68556864874649293"/>
          <c:h val="7.329041524532560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57157</xdr:colOff>
      <xdr:row>0</xdr:row>
      <xdr:rowOff>47625</xdr:rowOff>
    </xdr:from>
    <xdr:to>
      <xdr:col>20</xdr:col>
      <xdr:colOff>114327</xdr:colOff>
      <xdr:row>1</xdr:row>
      <xdr:rowOff>119925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832" y="47625"/>
          <a:ext cx="2343170" cy="720000"/>
        </a:xfrm>
        <a:prstGeom prst="rect">
          <a:avLst/>
        </a:prstGeom>
      </xdr:spPr>
    </xdr:pic>
    <xdr:clientData/>
  </xdr:twoCellAnchor>
  <xdr:twoCellAnchor>
    <xdr:from>
      <xdr:col>10</xdr:col>
      <xdr:colOff>38100</xdr:colOff>
      <xdr:row>2</xdr:row>
      <xdr:rowOff>38100</xdr:rowOff>
    </xdr:from>
    <xdr:to>
      <xdr:col>19</xdr:col>
      <xdr:colOff>142875</xdr:colOff>
      <xdr:row>17</xdr:row>
      <xdr:rowOff>200025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1"/>
  <sheetViews>
    <sheetView tabSelected="1" zoomScaleNormal="100" workbookViewId="0">
      <selection activeCell="D8" sqref="D8"/>
    </sheetView>
  </sheetViews>
  <sheetFormatPr defaultRowHeight="14.25" x14ac:dyDescent="0.2"/>
  <cols>
    <col min="1" max="2" width="1.7109375" style="8" customWidth="1"/>
    <col min="3" max="3" width="31.7109375" style="8" customWidth="1"/>
    <col min="4" max="8" width="12.5703125" style="9" customWidth="1"/>
    <col min="9" max="9" width="0.7109375" style="9" customWidth="1"/>
    <col min="10" max="10" width="0.7109375" style="8" customWidth="1"/>
    <col min="11" max="11" width="2.85546875" style="8" customWidth="1"/>
    <col min="12" max="12" width="10.7109375" style="8" customWidth="1"/>
    <col min="13" max="13" width="10" style="8" customWidth="1"/>
    <col min="14" max="15" width="0.7109375" style="8" customWidth="1"/>
    <col min="16" max="16" width="10" style="8" customWidth="1"/>
    <col min="17" max="18" width="10.7109375" style="8" customWidth="1"/>
    <col min="19" max="19" width="2.140625" style="8" customWidth="1"/>
    <col min="20" max="20" width="0.7109375" style="8" customWidth="1"/>
    <col min="21" max="16384" width="9.140625" style="8"/>
  </cols>
  <sheetData>
    <row r="1" spans="2:22" ht="51" customHeight="1" x14ac:dyDescent="0.2">
      <c r="B1" s="28" t="s">
        <v>47</v>
      </c>
      <c r="F1" s="74"/>
      <c r="G1" s="74"/>
      <c r="H1" s="74"/>
      <c r="I1" s="74"/>
      <c r="J1" s="74"/>
      <c r="K1" s="74"/>
      <c r="L1" s="74"/>
    </row>
    <row r="2" spans="2:22" ht="22.5" customHeight="1" x14ac:dyDescent="0.2">
      <c r="B2" s="113" t="s">
        <v>49</v>
      </c>
      <c r="C2" s="113"/>
      <c r="D2" s="113"/>
      <c r="E2" s="113"/>
      <c r="F2" s="113"/>
      <c r="G2" s="113"/>
      <c r="H2" s="113"/>
      <c r="I2" s="113"/>
      <c r="J2" s="113"/>
      <c r="K2" s="113"/>
      <c r="L2" s="113"/>
      <c r="M2" s="113"/>
      <c r="N2" s="113"/>
      <c r="O2" s="113"/>
      <c r="P2" s="113"/>
      <c r="Q2" s="113"/>
    </row>
    <row r="3" spans="2:22" ht="9" customHeight="1" thickBot="1" x14ac:dyDescent="0.25"/>
    <row r="4" spans="2:22" ht="6.75" customHeight="1" x14ac:dyDescent="0.2">
      <c r="B4" s="1"/>
      <c r="C4" s="2"/>
      <c r="D4" s="2"/>
      <c r="E4" s="3"/>
      <c r="F4" s="2"/>
      <c r="G4" s="2"/>
      <c r="H4" s="4"/>
      <c r="I4" s="5"/>
      <c r="K4" s="1"/>
      <c r="L4" s="2"/>
      <c r="M4" s="2"/>
      <c r="N4" s="2"/>
      <c r="O4" s="2"/>
      <c r="P4" s="2"/>
      <c r="Q4" s="2"/>
      <c r="R4" s="2"/>
      <c r="S4" s="2"/>
      <c r="T4" s="6"/>
    </row>
    <row r="5" spans="2:22" x14ac:dyDescent="0.2">
      <c r="B5" s="7"/>
      <c r="C5" s="106" t="s">
        <v>22</v>
      </c>
      <c r="E5" s="10"/>
      <c r="F5" s="10"/>
      <c r="G5" s="11"/>
      <c r="H5" s="10"/>
      <c r="I5" s="12"/>
      <c r="K5" s="7"/>
      <c r="L5" s="13"/>
      <c r="M5" s="14"/>
      <c r="N5" s="14"/>
      <c r="O5" s="14"/>
      <c r="P5" s="14"/>
      <c r="Q5" s="14"/>
      <c r="R5" s="14"/>
      <c r="S5" s="14"/>
      <c r="T5" s="15"/>
    </row>
    <row r="6" spans="2:22" ht="4.5" customHeight="1" x14ac:dyDescent="0.2">
      <c r="B6" s="7"/>
      <c r="C6" s="106"/>
      <c r="E6" s="10"/>
      <c r="F6" s="10"/>
      <c r="G6" s="11"/>
      <c r="H6" s="10"/>
      <c r="I6" s="12"/>
      <c r="K6" s="7"/>
      <c r="L6" s="13"/>
      <c r="M6" s="14"/>
      <c r="N6" s="14"/>
      <c r="O6" s="14"/>
      <c r="P6" s="14"/>
      <c r="Q6" s="14"/>
      <c r="R6" s="14"/>
      <c r="S6" s="14"/>
      <c r="T6" s="15"/>
    </row>
    <row r="7" spans="2:22" ht="15" customHeight="1" thickBot="1" x14ac:dyDescent="0.25">
      <c r="B7" s="7"/>
      <c r="C7" s="107" t="s">
        <v>51</v>
      </c>
      <c r="E7" s="110" t="s">
        <v>52</v>
      </c>
      <c r="F7" s="110"/>
      <c r="G7" s="110"/>
      <c r="H7" s="10"/>
      <c r="I7" s="12"/>
      <c r="K7" s="7"/>
      <c r="L7" s="13"/>
      <c r="M7" s="14"/>
      <c r="N7" s="14"/>
      <c r="O7" s="14"/>
      <c r="P7" s="14"/>
      <c r="Q7" s="14"/>
      <c r="R7" s="14"/>
      <c r="S7" s="14"/>
      <c r="T7" s="15"/>
    </row>
    <row r="8" spans="2:22" ht="15" customHeight="1" x14ac:dyDescent="0.2">
      <c r="B8" s="7"/>
      <c r="C8" s="105" t="s">
        <v>53</v>
      </c>
      <c r="D8" s="109">
        <v>0</v>
      </c>
      <c r="E8" s="133" t="s">
        <v>54</v>
      </c>
      <c r="F8" s="134"/>
      <c r="G8" s="135"/>
      <c r="H8" s="109">
        <v>0</v>
      </c>
      <c r="I8" s="12"/>
      <c r="K8" s="7"/>
      <c r="L8" s="13"/>
      <c r="M8" s="14"/>
      <c r="N8" s="14"/>
      <c r="O8" s="14"/>
      <c r="P8" s="14"/>
      <c r="Q8" s="14"/>
      <c r="R8" s="14"/>
      <c r="S8" s="14"/>
      <c r="T8" s="15"/>
      <c r="V8" s="101"/>
    </row>
    <row r="9" spans="2:22" ht="15" customHeight="1" thickBot="1" x14ac:dyDescent="0.25">
      <c r="B9" s="7"/>
      <c r="C9" s="103" t="s">
        <v>56</v>
      </c>
      <c r="D9" s="108">
        <v>0</v>
      </c>
      <c r="E9" s="133" t="s">
        <v>55</v>
      </c>
      <c r="F9" s="134"/>
      <c r="G9" s="135"/>
      <c r="H9" s="108">
        <v>0</v>
      </c>
      <c r="I9" s="17">
        <v>0.2</v>
      </c>
      <c r="K9" s="7"/>
      <c r="L9" s="13"/>
      <c r="M9" s="14"/>
      <c r="N9" s="14"/>
      <c r="O9" s="14"/>
      <c r="P9" s="14"/>
      <c r="Q9" s="14"/>
      <c r="R9" s="14"/>
      <c r="S9" s="14"/>
      <c r="T9" s="15"/>
    </row>
    <row r="10" spans="2:22" ht="21.75" customHeight="1" x14ac:dyDescent="0.2">
      <c r="B10" s="7"/>
      <c r="C10" s="13"/>
      <c r="D10" s="10"/>
      <c r="F10" s="102"/>
      <c r="G10" s="102"/>
      <c r="H10" s="10"/>
      <c r="I10" s="18"/>
      <c r="K10" s="7"/>
      <c r="L10" s="13"/>
      <c r="M10" s="19"/>
      <c r="N10" s="19"/>
      <c r="O10" s="19"/>
      <c r="P10" s="20"/>
      <c r="Q10" s="13"/>
      <c r="R10" s="13"/>
      <c r="S10" s="13"/>
      <c r="T10" s="15"/>
    </row>
    <row r="11" spans="2:22" ht="18.75" customHeight="1" x14ac:dyDescent="0.2">
      <c r="B11" s="7"/>
      <c r="C11" s="111" t="s">
        <v>23</v>
      </c>
      <c r="D11" s="75" t="s">
        <v>15</v>
      </c>
      <c r="E11" s="141" t="s">
        <v>17</v>
      </c>
      <c r="F11" s="142"/>
      <c r="G11" s="143"/>
      <c r="H11" s="104" t="s">
        <v>16</v>
      </c>
      <c r="I11" s="21"/>
      <c r="K11" s="7"/>
      <c r="L11" s="13"/>
      <c r="M11" s="13"/>
      <c r="N11" s="13"/>
      <c r="O11" s="13"/>
      <c r="P11" s="13"/>
      <c r="Q11" s="13"/>
      <c r="R11" s="13"/>
      <c r="S11" s="13"/>
      <c r="T11" s="15"/>
    </row>
    <row r="12" spans="2:22" ht="18.75" customHeight="1" x14ac:dyDescent="0.2">
      <c r="B12" s="22"/>
      <c r="C12" s="112"/>
      <c r="D12" s="77" t="s">
        <v>0</v>
      </c>
      <c r="E12" s="78" t="s">
        <v>1</v>
      </c>
      <c r="F12" s="78" t="s">
        <v>2</v>
      </c>
      <c r="G12" s="78" t="s">
        <v>3</v>
      </c>
      <c r="H12" s="76" t="s">
        <v>4</v>
      </c>
      <c r="I12" s="21"/>
      <c r="J12" s="29"/>
      <c r="K12" s="22"/>
      <c r="L12" s="20"/>
      <c r="M12" s="13"/>
      <c r="N12" s="13"/>
      <c r="O12" s="13"/>
      <c r="P12" s="13"/>
      <c r="Q12" s="13"/>
      <c r="R12" s="13"/>
      <c r="S12" s="13"/>
      <c r="T12" s="15"/>
    </row>
    <row r="13" spans="2:22" ht="18.75" customHeight="1" x14ac:dyDescent="0.2">
      <c r="B13" s="7"/>
      <c r="C13" s="79" t="s">
        <v>5</v>
      </c>
      <c r="D13" s="80">
        <f>$D$8*12</f>
        <v>0</v>
      </c>
      <c r="E13" s="81">
        <f>$D$8*12</f>
        <v>0</v>
      </c>
      <c r="F13" s="82">
        <f>$D$8*12</f>
        <v>0</v>
      </c>
      <c r="G13" s="82">
        <f>$D$8*12</f>
        <v>0</v>
      </c>
      <c r="H13" s="83">
        <f>$D$8*12</f>
        <v>0</v>
      </c>
      <c r="I13" s="23"/>
      <c r="K13" s="7"/>
      <c r="L13" s="13"/>
      <c r="M13" s="13"/>
      <c r="N13" s="13"/>
      <c r="O13" s="13"/>
      <c r="P13" s="13"/>
      <c r="Q13" s="13"/>
      <c r="R13" s="13"/>
      <c r="S13" s="13"/>
      <c r="T13" s="15"/>
    </row>
    <row r="14" spans="2:22" ht="18.75" customHeight="1" x14ac:dyDescent="0.2">
      <c r="B14" s="24"/>
      <c r="C14" s="84" t="s">
        <v>12</v>
      </c>
      <c r="D14" s="85">
        <f>$H$9*12</f>
        <v>0</v>
      </c>
      <c r="E14" s="86">
        <f>$H$9*12</f>
        <v>0</v>
      </c>
      <c r="F14" s="87">
        <f>$H$9*12</f>
        <v>0</v>
      </c>
      <c r="G14" s="87">
        <f>$H$9*12</f>
        <v>0</v>
      </c>
      <c r="H14" s="88">
        <f>$H$9*12</f>
        <v>0</v>
      </c>
      <c r="I14" s="23"/>
      <c r="J14" s="30"/>
      <c r="K14" s="24"/>
      <c r="L14" s="13"/>
      <c r="M14" s="25"/>
      <c r="N14" s="25"/>
      <c r="O14" s="25"/>
      <c r="P14" s="13"/>
      <c r="Q14" s="13"/>
      <c r="R14" s="13"/>
      <c r="S14" s="13"/>
      <c r="T14" s="15"/>
    </row>
    <row r="15" spans="2:22" ht="18.75" customHeight="1" x14ac:dyDescent="0.2">
      <c r="B15" s="7"/>
      <c r="C15" s="84" t="s">
        <v>6</v>
      </c>
      <c r="D15" s="89">
        <f>$H$8*12</f>
        <v>0</v>
      </c>
      <c r="E15" s="86">
        <f>$H$8*12</f>
        <v>0</v>
      </c>
      <c r="F15" s="87">
        <f>$H$8*12</f>
        <v>0</v>
      </c>
      <c r="G15" s="87">
        <f>$H$8*12</f>
        <v>0</v>
      </c>
      <c r="H15" s="88">
        <f>$H$8*12</f>
        <v>0</v>
      </c>
      <c r="I15" s="23"/>
      <c r="K15" s="7"/>
      <c r="L15" s="13"/>
      <c r="M15" s="25"/>
      <c r="N15" s="25"/>
      <c r="O15" s="25"/>
      <c r="P15" s="13"/>
      <c r="Q15" s="13"/>
      <c r="R15" s="13"/>
      <c r="S15" s="13"/>
      <c r="T15" s="15"/>
    </row>
    <row r="16" spans="2:22" ht="18.75" customHeight="1" x14ac:dyDescent="0.2">
      <c r="B16" s="7"/>
      <c r="C16" s="90" t="s">
        <v>7</v>
      </c>
      <c r="D16" s="85">
        <f>D15*100%</f>
        <v>0</v>
      </c>
      <c r="E16" s="87">
        <f>E15*0.75</f>
        <v>0</v>
      </c>
      <c r="F16" s="87">
        <f>F15*0.5</f>
        <v>0</v>
      </c>
      <c r="G16" s="87">
        <f>G15*0.25</f>
        <v>0</v>
      </c>
      <c r="H16" s="88" t="s">
        <v>13</v>
      </c>
      <c r="I16" s="23"/>
      <c r="K16" s="7"/>
      <c r="L16" s="13"/>
      <c r="M16" s="13"/>
      <c r="N16" s="13"/>
      <c r="O16" s="13"/>
      <c r="P16" s="13"/>
      <c r="Q16" s="13"/>
      <c r="R16" s="13"/>
      <c r="S16" s="13"/>
      <c r="T16" s="15"/>
      <c r="V16" s="13"/>
    </row>
    <row r="17" spans="2:22" ht="18.75" customHeight="1" x14ac:dyDescent="0.2">
      <c r="B17" s="7"/>
      <c r="C17" s="79" t="s">
        <v>8</v>
      </c>
      <c r="D17" s="91">
        <f>D13-D14-(D15*100%)</f>
        <v>0</v>
      </c>
      <c r="E17" s="82">
        <f>E13-E14-(E15*75%)</f>
        <v>0</v>
      </c>
      <c r="F17" s="82">
        <f>F13-F14-(F15*50%)</f>
        <v>0</v>
      </c>
      <c r="G17" s="82">
        <f>G13-G14-(G15*25%)</f>
        <v>0</v>
      </c>
      <c r="H17" s="83">
        <f>H13-H14-(H15*0%)</f>
        <v>0</v>
      </c>
      <c r="I17" s="12"/>
      <c r="K17" s="7"/>
      <c r="L17" s="13"/>
      <c r="M17" s="25"/>
      <c r="N17" s="25"/>
      <c r="O17" s="25"/>
      <c r="P17" s="13"/>
      <c r="Q17" s="13"/>
      <c r="R17" s="13"/>
      <c r="S17" s="13"/>
      <c r="T17" s="15"/>
    </row>
    <row r="18" spans="2:22" ht="18.75" customHeight="1" thickBot="1" x14ac:dyDescent="0.25">
      <c r="B18" s="7"/>
      <c r="C18" s="84" t="s">
        <v>9</v>
      </c>
      <c r="D18" s="85">
        <f>IF(D58&lt;0,"£0",D58)</f>
        <v>0</v>
      </c>
      <c r="E18" s="87">
        <f t="shared" ref="E18:H18" si="0">IF(E58&lt;0,"£0",E58)</f>
        <v>0</v>
      </c>
      <c r="F18" s="87">
        <f t="shared" si="0"/>
        <v>0</v>
      </c>
      <c r="G18" s="87">
        <f t="shared" si="0"/>
        <v>0</v>
      </c>
      <c r="H18" s="88">
        <f t="shared" si="0"/>
        <v>0</v>
      </c>
      <c r="I18" s="23"/>
      <c r="K18" s="7"/>
      <c r="L18" s="13"/>
      <c r="M18" s="13"/>
      <c r="N18" s="13"/>
      <c r="O18" s="13"/>
      <c r="P18" s="13"/>
      <c r="Q18" s="13"/>
      <c r="R18" s="13"/>
      <c r="S18" s="13"/>
      <c r="T18" s="15"/>
      <c r="V18" s="13"/>
    </row>
    <row r="19" spans="2:22" ht="18.75" customHeight="1" x14ac:dyDescent="0.2">
      <c r="B19" s="7"/>
      <c r="C19" s="84" t="s">
        <v>10</v>
      </c>
      <c r="D19" s="85" t="s">
        <v>13</v>
      </c>
      <c r="E19" s="87" t="str">
        <f>IF(E18=0,"£0",(E15*0.2)*0.25)</f>
        <v>£0</v>
      </c>
      <c r="F19" s="87" t="str">
        <f>IF(F18=0,"£0",(F15*0.2)*0.5)</f>
        <v>£0</v>
      </c>
      <c r="G19" s="87" t="str">
        <f>IF(G18=0,"£0",(G15*0.2)*0.75)</f>
        <v>£0</v>
      </c>
      <c r="H19" s="88" t="str">
        <f>IF(H18=0,"£0",H15*0.2)</f>
        <v>£0</v>
      </c>
      <c r="I19" s="23"/>
      <c r="K19" s="7"/>
      <c r="L19" s="152" t="s">
        <v>39</v>
      </c>
      <c r="M19" s="153"/>
      <c r="N19" s="153"/>
      <c r="O19" s="153"/>
      <c r="P19" s="153"/>
      <c r="Q19" s="153"/>
      <c r="R19" s="154"/>
      <c r="S19" s="72"/>
      <c r="T19" s="15"/>
      <c r="V19" s="13"/>
    </row>
    <row r="20" spans="2:22" ht="18.75" customHeight="1" x14ac:dyDescent="0.2">
      <c r="B20" s="7"/>
      <c r="C20" s="92" t="s">
        <v>11</v>
      </c>
      <c r="D20" s="85">
        <f>D18</f>
        <v>0</v>
      </c>
      <c r="E20" s="87">
        <f>IF(($D$20*0.75)+($H$20*0.25)&lt;0,"£0",($D$20*0.75)+($H$20*0.25))</f>
        <v>0</v>
      </c>
      <c r="F20" s="87">
        <f>IF(($D$20*0.5)+($H$20*0.5)&lt;0,"£0",($D$20*0.5)+($H$20*0.5))</f>
        <v>0</v>
      </c>
      <c r="G20" s="87">
        <f>IF(($D$20*0.25)+($H$20*0.75)&lt;0,"£0",($D$20*0.25)+($H$20*0.75))</f>
        <v>0</v>
      </c>
      <c r="H20" s="88">
        <f>IF((H18-H19)&lt;0,"£0",(H18-H19))</f>
        <v>0</v>
      </c>
      <c r="I20" s="12"/>
      <c r="K20" s="7"/>
      <c r="L20" s="64" t="s">
        <v>0</v>
      </c>
      <c r="M20" s="155" t="s">
        <v>1</v>
      </c>
      <c r="N20" s="156"/>
      <c r="O20" s="155" t="s">
        <v>2</v>
      </c>
      <c r="P20" s="156"/>
      <c r="Q20" s="63" t="s">
        <v>3</v>
      </c>
      <c r="R20" s="65" t="s">
        <v>4</v>
      </c>
      <c r="S20" s="62"/>
      <c r="T20" s="15"/>
      <c r="V20" s="13"/>
    </row>
    <row r="21" spans="2:22" ht="18.75" customHeight="1" x14ac:dyDescent="0.2">
      <c r="B21" s="7"/>
      <c r="C21" s="93" t="s">
        <v>14</v>
      </c>
      <c r="D21" s="80">
        <f>D13-D14-D15-D20</f>
        <v>0</v>
      </c>
      <c r="E21" s="82">
        <f t="shared" ref="E21:H21" si="1">E13-E14-E15-E20</f>
        <v>0</v>
      </c>
      <c r="F21" s="82">
        <f t="shared" si="1"/>
        <v>0</v>
      </c>
      <c r="G21" s="82">
        <f t="shared" si="1"/>
        <v>0</v>
      </c>
      <c r="H21" s="83">
        <f t="shared" si="1"/>
        <v>0</v>
      </c>
      <c r="I21" s="12"/>
      <c r="K21" s="7"/>
      <c r="L21" s="150" t="str">
        <f>IF(D39&lt;11000,"0%",IF(D39&lt;43000,"20%",IF(D39&lt;150000,"40%","45%")))</f>
        <v>0%</v>
      </c>
      <c r="M21" s="157" t="str">
        <f>IF(E39&lt;11000,"0%",IF(E39&lt;43000,"20%",IF(E39&lt;150000,"40%","45%")))</f>
        <v>0%</v>
      </c>
      <c r="N21" s="158"/>
      <c r="O21" s="157" t="str">
        <f>IF(F39&lt;11000,"0%",IF(F39&lt;43000,"20%",IF(F39&lt;150000,"40%","45%")))</f>
        <v>0%</v>
      </c>
      <c r="P21" s="158"/>
      <c r="Q21" s="148" t="str">
        <f>IF(G39&lt;11000,"0%",IF(G39&lt;43000,"20%",IF(G39&lt;150000,"40%","45%")))</f>
        <v>0%</v>
      </c>
      <c r="R21" s="146" t="str">
        <f>IF(H39&lt;11000,"0%",IF(H39&lt;43000,"20%",IF(H39&lt;150000,"40%","45%")))</f>
        <v>0%</v>
      </c>
      <c r="S21" s="72"/>
      <c r="T21" s="15"/>
    </row>
    <row r="22" spans="2:22" ht="3.75" customHeight="1" thickBot="1" x14ac:dyDescent="0.25">
      <c r="B22" s="7"/>
      <c r="C22" s="144"/>
      <c r="D22" s="144"/>
      <c r="E22" s="144"/>
      <c r="F22" s="144"/>
      <c r="G22" s="144"/>
      <c r="H22" s="144"/>
      <c r="I22" s="12"/>
      <c r="K22" s="7"/>
      <c r="L22" s="151"/>
      <c r="M22" s="159"/>
      <c r="N22" s="160"/>
      <c r="O22" s="159"/>
      <c r="P22" s="160"/>
      <c r="Q22" s="149"/>
      <c r="R22" s="147"/>
      <c r="S22" s="72"/>
      <c r="T22" s="15"/>
    </row>
    <row r="23" spans="2:22" ht="7.5" customHeight="1" thickBot="1" x14ac:dyDescent="0.25">
      <c r="B23" s="26"/>
      <c r="C23" s="145"/>
      <c r="D23" s="145"/>
      <c r="E23" s="145"/>
      <c r="F23" s="145"/>
      <c r="G23" s="145"/>
      <c r="H23" s="145"/>
      <c r="I23" s="27"/>
      <c r="K23" s="26"/>
      <c r="L23" s="59"/>
      <c r="M23" s="59"/>
      <c r="N23" s="59"/>
      <c r="O23" s="59"/>
      <c r="P23" s="59"/>
      <c r="Q23" s="59"/>
      <c r="R23" s="59"/>
      <c r="S23" s="59"/>
      <c r="T23" s="60"/>
    </row>
    <row r="24" spans="2:22" ht="3.75" customHeight="1" thickBot="1" x14ac:dyDescent="0.25">
      <c r="C24" s="31"/>
      <c r="D24" s="32"/>
      <c r="E24" s="32"/>
      <c r="F24" s="32"/>
      <c r="G24" s="32"/>
      <c r="H24" s="32"/>
      <c r="I24" s="32"/>
    </row>
    <row r="25" spans="2:22" ht="8.25" customHeight="1" x14ac:dyDescent="0.2">
      <c r="B25" s="118" t="s">
        <v>46</v>
      </c>
      <c r="C25" s="119"/>
      <c r="D25" s="119"/>
      <c r="E25" s="119"/>
      <c r="F25" s="119"/>
      <c r="G25" s="119"/>
      <c r="H25" s="119"/>
      <c r="I25" s="119"/>
      <c r="J25" s="119"/>
      <c r="K25" s="119"/>
      <c r="L25" s="119"/>
      <c r="M25" s="120"/>
      <c r="N25" s="94"/>
      <c r="O25" s="68"/>
      <c r="P25" s="116" t="s">
        <v>45</v>
      </c>
      <c r="Q25" s="116"/>
      <c r="R25" s="116"/>
      <c r="S25" s="116"/>
      <c r="T25" s="69"/>
      <c r="U25" s="13"/>
    </row>
    <row r="26" spans="2:22" ht="17.25" customHeight="1" x14ac:dyDescent="0.2">
      <c r="B26" s="121"/>
      <c r="C26" s="122"/>
      <c r="D26" s="122"/>
      <c r="E26" s="122"/>
      <c r="F26" s="122"/>
      <c r="G26" s="122"/>
      <c r="H26" s="122"/>
      <c r="I26" s="122"/>
      <c r="J26" s="122"/>
      <c r="K26" s="122"/>
      <c r="L26" s="122"/>
      <c r="M26" s="123"/>
      <c r="N26" s="94"/>
      <c r="O26" s="70"/>
      <c r="P26" s="117"/>
      <c r="Q26" s="117"/>
      <c r="R26" s="117"/>
      <c r="S26" s="117"/>
      <c r="T26" s="71"/>
      <c r="U26" s="13"/>
    </row>
    <row r="27" spans="2:22" ht="17.25" customHeight="1" x14ac:dyDescent="0.2">
      <c r="B27" s="124" t="s">
        <v>50</v>
      </c>
      <c r="C27" s="125"/>
      <c r="D27" s="125"/>
      <c r="E27" s="125"/>
      <c r="F27" s="125"/>
      <c r="G27" s="125"/>
      <c r="H27" s="125"/>
      <c r="I27" s="125"/>
      <c r="J27" s="125"/>
      <c r="K27" s="125"/>
      <c r="L27" s="125"/>
      <c r="M27" s="126"/>
      <c r="N27" s="99"/>
      <c r="O27" s="57"/>
      <c r="P27" s="132" t="s">
        <v>40</v>
      </c>
      <c r="Q27" s="132"/>
      <c r="R27" s="115">
        <v>11000</v>
      </c>
      <c r="S27" s="115"/>
      <c r="T27" s="73"/>
      <c r="U27" s="13"/>
    </row>
    <row r="28" spans="2:22" ht="17.25" customHeight="1" x14ac:dyDescent="0.2">
      <c r="B28" s="124"/>
      <c r="C28" s="125"/>
      <c r="D28" s="125"/>
      <c r="E28" s="125"/>
      <c r="F28" s="125"/>
      <c r="G28" s="125"/>
      <c r="H28" s="125"/>
      <c r="I28" s="125"/>
      <c r="J28" s="125"/>
      <c r="K28" s="125"/>
      <c r="L28" s="125"/>
      <c r="M28" s="126"/>
      <c r="N28" s="99"/>
      <c r="O28" s="57"/>
      <c r="P28" s="131" t="s">
        <v>41</v>
      </c>
      <c r="Q28" s="131"/>
      <c r="R28" s="114">
        <v>43000</v>
      </c>
      <c r="S28" s="114"/>
      <c r="T28" s="73"/>
      <c r="U28" s="13"/>
    </row>
    <row r="29" spans="2:22" ht="17.25" customHeight="1" x14ac:dyDescent="0.2">
      <c r="B29" s="124"/>
      <c r="C29" s="125"/>
      <c r="D29" s="125"/>
      <c r="E29" s="125"/>
      <c r="F29" s="125"/>
      <c r="G29" s="125"/>
      <c r="H29" s="125"/>
      <c r="I29" s="125"/>
      <c r="J29" s="125"/>
      <c r="K29" s="125"/>
      <c r="L29" s="125"/>
      <c r="M29" s="126"/>
      <c r="N29" s="99"/>
      <c r="O29" s="57"/>
      <c r="P29" s="131" t="s">
        <v>42</v>
      </c>
      <c r="Q29" s="131"/>
      <c r="R29" s="114">
        <v>150000</v>
      </c>
      <c r="S29" s="114"/>
      <c r="T29" s="73"/>
      <c r="U29" s="13"/>
    </row>
    <row r="30" spans="2:22" ht="17.25" customHeight="1" x14ac:dyDescent="0.2">
      <c r="B30" s="124"/>
      <c r="C30" s="125"/>
      <c r="D30" s="125"/>
      <c r="E30" s="125"/>
      <c r="F30" s="125"/>
      <c r="G30" s="125"/>
      <c r="H30" s="125"/>
      <c r="I30" s="125"/>
      <c r="J30" s="125"/>
      <c r="K30" s="125"/>
      <c r="L30" s="125"/>
      <c r="M30" s="126"/>
      <c r="N30" s="99"/>
      <c r="O30" s="57"/>
      <c r="P30" s="130" t="s">
        <v>43</v>
      </c>
      <c r="Q30" s="130"/>
      <c r="R30" s="130" t="s">
        <v>44</v>
      </c>
      <c r="S30" s="130"/>
      <c r="T30" s="73"/>
      <c r="U30" s="13"/>
    </row>
    <row r="31" spans="2:22" ht="14.25" customHeight="1" thickBot="1" x14ac:dyDescent="0.25">
      <c r="B31" s="127"/>
      <c r="C31" s="128"/>
      <c r="D31" s="128"/>
      <c r="E31" s="128"/>
      <c r="F31" s="128"/>
      <c r="G31" s="128"/>
      <c r="H31" s="128"/>
      <c r="I31" s="128"/>
      <c r="J31" s="128"/>
      <c r="K31" s="128"/>
      <c r="L31" s="128"/>
      <c r="M31" s="129"/>
      <c r="N31" s="99"/>
      <c r="O31" s="58"/>
      <c r="P31" s="66"/>
      <c r="Q31" s="66"/>
      <c r="R31" s="66"/>
      <c r="S31" s="66"/>
      <c r="T31" s="67"/>
      <c r="U31" s="13"/>
    </row>
    <row r="32" spans="2:22" ht="3.75" customHeight="1" thickBot="1" x14ac:dyDescent="0.25">
      <c r="C32" s="13"/>
      <c r="D32" s="10"/>
      <c r="E32" s="10"/>
      <c r="F32" s="10"/>
    </row>
    <row r="33" spans="2:20" ht="14.25" customHeight="1" x14ac:dyDescent="0.2">
      <c r="B33" s="138" t="s">
        <v>48</v>
      </c>
      <c r="C33" s="139"/>
      <c r="D33" s="139"/>
      <c r="E33" s="139"/>
      <c r="F33" s="139"/>
      <c r="G33" s="139"/>
      <c r="H33" s="139"/>
      <c r="I33" s="139"/>
      <c r="J33" s="139"/>
      <c r="K33" s="139"/>
      <c r="L33" s="139"/>
      <c r="M33" s="139"/>
      <c r="N33" s="139"/>
      <c r="O33" s="139"/>
      <c r="P33" s="139"/>
      <c r="Q33" s="139"/>
      <c r="R33" s="139"/>
      <c r="S33" s="139"/>
      <c r="T33" s="140"/>
    </row>
    <row r="34" spans="2:20" ht="15" customHeight="1" x14ac:dyDescent="0.2">
      <c r="B34" s="124"/>
      <c r="C34" s="125"/>
      <c r="D34" s="125"/>
      <c r="E34" s="125"/>
      <c r="F34" s="125"/>
      <c r="G34" s="125"/>
      <c r="H34" s="125"/>
      <c r="I34" s="125"/>
      <c r="J34" s="125"/>
      <c r="K34" s="125"/>
      <c r="L34" s="125"/>
      <c r="M34" s="125"/>
      <c r="N34" s="125"/>
      <c r="O34" s="125"/>
      <c r="P34" s="125"/>
      <c r="Q34" s="125"/>
      <c r="R34" s="125"/>
      <c r="S34" s="125"/>
      <c r="T34" s="126"/>
    </row>
    <row r="35" spans="2:20" ht="15" customHeight="1" x14ac:dyDescent="0.2">
      <c r="B35" s="124"/>
      <c r="C35" s="125"/>
      <c r="D35" s="125"/>
      <c r="E35" s="125"/>
      <c r="F35" s="125"/>
      <c r="G35" s="125"/>
      <c r="H35" s="125"/>
      <c r="I35" s="125"/>
      <c r="J35" s="125"/>
      <c r="K35" s="125"/>
      <c r="L35" s="125"/>
      <c r="M35" s="125"/>
      <c r="N35" s="125"/>
      <c r="O35" s="125"/>
      <c r="P35" s="125"/>
      <c r="Q35" s="125"/>
      <c r="R35" s="125"/>
      <c r="S35" s="125"/>
      <c r="T35" s="126"/>
    </row>
    <row r="36" spans="2:20" ht="15" customHeight="1" x14ac:dyDescent="0.2">
      <c r="B36" s="124"/>
      <c r="C36" s="125"/>
      <c r="D36" s="125"/>
      <c r="E36" s="125"/>
      <c r="F36" s="125"/>
      <c r="G36" s="125"/>
      <c r="H36" s="125"/>
      <c r="I36" s="125"/>
      <c r="J36" s="125"/>
      <c r="K36" s="125"/>
      <c r="L36" s="125"/>
      <c r="M36" s="125"/>
      <c r="N36" s="125"/>
      <c r="O36" s="125"/>
      <c r="P36" s="125"/>
      <c r="Q36" s="125"/>
      <c r="R36" s="125"/>
      <c r="S36" s="125"/>
      <c r="T36" s="126"/>
    </row>
    <row r="37" spans="2:20" ht="15" customHeight="1" x14ac:dyDescent="0.2">
      <c r="B37" s="124"/>
      <c r="C37" s="125"/>
      <c r="D37" s="125"/>
      <c r="E37" s="125"/>
      <c r="F37" s="125"/>
      <c r="G37" s="125"/>
      <c r="H37" s="125"/>
      <c r="I37" s="125"/>
      <c r="J37" s="125"/>
      <c r="K37" s="125"/>
      <c r="L37" s="125"/>
      <c r="M37" s="125"/>
      <c r="N37" s="125"/>
      <c r="O37" s="125"/>
      <c r="P37" s="125"/>
      <c r="Q37" s="125"/>
      <c r="R37" s="125"/>
      <c r="S37" s="125"/>
      <c r="T37" s="126"/>
    </row>
    <row r="38" spans="2:20" ht="15" customHeight="1" thickBot="1" x14ac:dyDescent="0.25">
      <c r="B38" s="127"/>
      <c r="C38" s="128"/>
      <c r="D38" s="128"/>
      <c r="E38" s="128"/>
      <c r="F38" s="128"/>
      <c r="G38" s="128"/>
      <c r="H38" s="128"/>
      <c r="I38" s="128"/>
      <c r="J38" s="128"/>
      <c r="K38" s="128"/>
      <c r="L38" s="128"/>
      <c r="M38" s="128"/>
      <c r="N38" s="128"/>
      <c r="O38" s="128"/>
      <c r="P38" s="128"/>
      <c r="Q38" s="128"/>
      <c r="R38" s="128"/>
      <c r="S38" s="128"/>
      <c r="T38" s="129"/>
    </row>
    <row r="39" spans="2:20" x14ac:dyDescent="0.2">
      <c r="B39" s="37"/>
      <c r="C39" s="43" t="s">
        <v>28</v>
      </c>
      <c r="D39" s="44">
        <f>SUM($D$9,D17)</f>
        <v>0</v>
      </c>
      <c r="E39" s="44">
        <f>SUM($D$9,E17)</f>
        <v>0</v>
      </c>
      <c r="F39" s="44">
        <f>SUM($D$9,F17)</f>
        <v>0</v>
      </c>
      <c r="G39" s="44">
        <f>SUM($D$9,G17)</f>
        <v>0</v>
      </c>
      <c r="H39" s="44">
        <f>SUM($D$9,H17)</f>
        <v>0</v>
      </c>
      <c r="I39" s="38"/>
      <c r="J39" s="39"/>
      <c r="K39" s="39"/>
      <c r="L39" s="40"/>
      <c r="M39" s="40"/>
      <c r="N39" s="40"/>
      <c r="O39" s="40"/>
      <c r="P39" s="40"/>
      <c r="Q39" s="40"/>
    </row>
    <row r="40" spans="2:20" x14ac:dyDescent="0.2">
      <c r="B40" s="37"/>
      <c r="C40" s="45"/>
      <c r="D40" s="46"/>
      <c r="E40" s="46"/>
      <c r="F40" s="46"/>
      <c r="G40" s="46"/>
      <c r="H40" s="46"/>
      <c r="I40" s="38"/>
      <c r="J40" s="39"/>
      <c r="K40" s="39"/>
      <c r="L40" s="40"/>
      <c r="M40" s="40"/>
      <c r="N40" s="40"/>
      <c r="O40" s="40"/>
      <c r="P40" s="40"/>
      <c r="Q40" s="40"/>
    </row>
    <row r="41" spans="2:20" x14ac:dyDescent="0.2">
      <c r="B41" s="37"/>
      <c r="C41" s="45" t="s">
        <v>24</v>
      </c>
      <c r="D41" s="47" t="str">
        <f>IF(D39&gt;$P$41,"£0","£0")</f>
        <v>£0</v>
      </c>
      <c r="E41" s="47" t="str">
        <f>IF(E39&gt;$P$41,"£0","£0")</f>
        <v>£0</v>
      </c>
      <c r="F41" s="47" t="str">
        <f>IF(F39&gt;$P$41,"£0","£0")</f>
        <v>£0</v>
      </c>
      <c r="G41" s="47" t="str">
        <f>IF(G39&gt;$P$41,"£0","£0")</f>
        <v>£0</v>
      </c>
      <c r="H41" s="47" t="str">
        <f>IF(H39&gt;$P$41,"£0","£0")</f>
        <v>£0</v>
      </c>
      <c r="I41" s="38"/>
      <c r="J41" s="39"/>
      <c r="K41" s="39"/>
      <c r="L41" s="136" t="s">
        <v>34</v>
      </c>
      <c r="M41" s="136"/>
      <c r="N41" s="100"/>
      <c r="O41" s="100"/>
      <c r="P41" s="41">
        <v>11000</v>
      </c>
      <c r="Q41" s="40"/>
    </row>
    <row r="42" spans="2:20" x14ac:dyDescent="0.2">
      <c r="B42" s="37"/>
      <c r="C42" s="45" t="s">
        <v>25</v>
      </c>
      <c r="D42" s="46" t="str">
        <f>IF(D39&lt;$P$41,"£0", IF(D39&lt;$P$42,(D39-$P$41)*0.2,($P$42-$P$41)*0.2))</f>
        <v>£0</v>
      </c>
      <c r="E42" s="46" t="str">
        <f>IF(E39&lt;$P$41,"£0", IF(E39&lt;$P$42,(E39-$P$41)*0.2,($P$42-$P$41)*0.2))</f>
        <v>£0</v>
      </c>
      <c r="F42" s="46" t="str">
        <f>IF(F39&lt;$P$41,"£0", IF(F39&lt;$P$42,(F39-$P$41)*0.2,($P$42-$P$41)*0.2))</f>
        <v>£0</v>
      </c>
      <c r="G42" s="46" t="str">
        <f>IF(G39&lt;$P$41,"£0", IF(G39&lt;$P$42,(G39-$P$41)*0.2,($P$42-$P$41)*0.2))</f>
        <v>£0</v>
      </c>
      <c r="H42" s="46" t="str">
        <f>IF(H39&lt;$P$41,"£0", IF(H39&lt;$P$42,(H39-$P$41)*0.2,($P$42-$P$41)*0.2))</f>
        <v>£0</v>
      </c>
      <c r="I42" s="38"/>
      <c r="J42" s="39"/>
      <c r="K42" s="39"/>
      <c r="L42" s="136" t="s">
        <v>35</v>
      </c>
      <c r="M42" s="136"/>
      <c r="N42" s="100"/>
      <c r="O42" s="100"/>
      <c r="P42" s="41">
        <v>43000</v>
      </c>
      <c r="Q42" s="40"/>
    </row>
    <row r="43" spans="2:20" x14ac:dyDescent="0.2">
      <c r="B43" s="37"/>
      <c r="C43" s="45" t="s">
        <v>33</v>
      </c>
      <c r="D43" s="46" t="str">
        <f>IF(D39&lt;$P$42,"£0",IF(D39&lt;$P$43,((D39-$P$42)*0.4),(($P$43-$P$42)*0.4)))</f>
        <v>£0</v>
      </c>
      <c r="E43" s="46" t="str">
        <f>IF(E39&lt;$P$42,"£0",IF(E39&lt;$P$43,((E39-$P$42)*0.4),(($P$43-$P$42)*0.4)))</f>
        <v>£0</v>
      </c>
      <c r="F43" s="46" t="str">
        <f>IF(F39&lt;$P$42,"£0",IF(F39&lt;$P$43,((F39-$P$42)*0.4),(($P$43-$P$42)*0.4)))</f>
        <v>£0</v>
      </c>
      <c r="G43" s="46" t="str">
        <f>IF(G39&lt;$P$42,"£0",IF(G39&lt;$P$43,((G39-$P$42)*0.4),(($P$43-$P$42)*0.4)))</f>
        <v>£0</v>
      </c>
      <c r="H43" s="46" t="str">
        <f>IF(H39&lt;$P$42,"£0",IF(H39&lt;$P$43,((H39-$P$42)*0.4),(($P$43-$P$42)*0.4)))</f>
        <v>£0</v>
      </c>
      <c r="I43" s="38"/>
      <c r="J43" s="39"/>
      <c r="K43" s="39"/>
      <c r="L43" s="137">
        <v>0.4</v>
      </c>
      <c r="M43" s="136"/>
      <c r="N43" s="100"/>
      <c r="O43" s="100"/>
      <c r="P43" s="41">
        <v>100000</v>
      </c>
      <c r="Q43" s="40"/>
    </row>
    <row r="44" spans="2:20" x14ac:dyDescent="0.2">
      <c r="B44" s="37"/>
      <c r="C44" s="45" t="s">
        <v>32</v>
      </c>
      <c r="D44" s="46" t="str">
        <f>IF(D39&lt;$P$43,"£0",IF(D39&lt;$P$44,(D39-$P$43)*0.6,($P$44-$P$43)*0.6))</f>
        <v>£0</v>
      </c>
      <c r="E44" s="46" t="str">
        <f>IF(E39&lt;$P$43,"£0",IF(E39&lt;$P$44,(E39-$P$43)*0.6,($P$44-$P$43)*0.6))</f>
        <v>£0</v>
      </c>
      <c r="F44" s="46" t="str">
        <f>IF(F39&lt;$P$43,"£0",IF(F39&lt;$P$44,(F39-$P$43)*0.6,($P$44-$P$43)*0.6))</f>
        <v>£0</v>
      </c>
      <c r="G44" s="46" t="str">
        <f>IF(G39&lt;$P$43,"£0",IF(G39&lt;$P$44,(G39-$P$43)*0.6,($P$44-$P$43)*0.6))</f>
        <v>£0</v>
      </c>
      <c r="H44" s="46" t="str">
        <f>IF(H39&lt;$P$43,"£0",IF(H39&lt;$P$44,(H39-$P$43)*0.6,($P$44-$P$43)*0.6))</f>
        <v>£0</v>
      </c>
      <c r="I44" s="38"/>
      <c r="J44" s="39"/>
      <c r="K44" s="39"/>
      <c r="L44" s="137">
        <v>0.4</v>
      </c>
      <c r="M44" s="136"/>
      <c r="N44" s="100"/>
      <c r="O44" s="100"/>
      <c r="P44" s="41">
        <v>122000</v>
      </c>
      <c r="Q44" s="40"/>
    </row>
    <row r="45" spans="2:20" x14ac:dyDescent="0.2">
      <c r="B45" s="37"/>
      <c r="C45" s="45" t="s">
        <v>31</v>
      </c>
      <c r="D45" s="46" t="str">
        <f>IF(D39&lt;$P$44,"£0",IF(D39&lt;$P$45,(D39-$P$44)*0.4,($P$45-$P$44)*0.4))</f>
        <v>£0</v>
      </c>
      <c r="E45" s="46" t="str">
        <f>IF(E39&lt;$P$44,"£0",IF(E39&lt;$P$45,(E39-$P$44)*0.4,($P$45-$P$44)*0.4))</f>
        <v>£0</v>
      </c>
      <c r="F45" s="46" t="str">
        <f>IF(F39&lt;$P$44,"£0",IF(F39&lt;$P$45,(F39-$P$44)*0.4,($P$45-$P$44)*0.4))</f>
        <v>£0</v>
      </c>
      <c r="G45" s="46" t="str">
        <f>IF(G39&lt;$P$44,"£0",IF(G39&lt;$P$45,(G39-$P$44)*0.4,($P$45-$P$44)*0.4))</f>
        <v>£0</v>
      </c>
      <c r="H45" s="46" t="str">
        <f>IF(H39&lt;$P$44,"£0",IF(H39&lt;$P$45,(H39-$P$44)*0.4,($P$45-$P$44)*0.4))</f>
        <v>£0</v>
      </c>
      <c r="I45" s="38"/>
      <c r="J45" s="39"/>
      <c r="K45" s="39"/>
      <c r="L45" s="136" t="s">
        <v>36</v>
      </c>
      <c r="M45" s="136"/>
      <c r="N45" s="100"/>
      <c r="O45" s="100"/>
      <c r="P45" s="41">
        <v>150000</v>
      </c>
      <c r="Q45" s="40"/>
    </row>
    <row r="46" spans="2:20" x14ac:dyDescent="0.2">
      <c r="B46" s="37"/>
      <c r="C46" s="45" t="s">
        <v>26</v>
      </c>
      <c r="D46" s="46" t="str">
        <f>IF(D39&lt;$P$45,"£0",((D39-$P$45)*0.45))</f>
        <v>£0</v>
      </c>
      <c r="E46" s="46" t="str">
        <f>IF(E39&lt;$P$45,"£0",((E39-$P$45)*0.45))</f>
        <v>£0</v>
      </c>
      <c r="F46" s="46" t="str">
        <f>IF(F39&lt;$P$45,"£0",((F39-$P$45)*0.45))</f>
        <v>£0</v>
      </c>
      <c r="G46" s="46" t="str">
        <f>IF(G39&lt;$P$45,"£0",((G39-$P$45)*0.45))</f>
        <v>£0</v>
      </c>
      <c r="H46" s="46" t="str">
        <f>IF(H39&lt;$P$45,"£0",((H39-$P$45)*0.45))</f>
        <v>£0</v>
      </c>
      <c r="I46" s="38"/>
      <c r="J46" s="39"/>
      <c r="K46" s="39"/>
      <c r="L46" s="40"/>
      <c r="M46" s="40"/>
      <c r="N46" s="40"/>
      <c r="O46" s="40"/>
      <c r="P46" s="40"/>
      <c r="Q46" s="40"/>
    </row>
    <row r="47" spans="2:20" x14ac:dyDescent="0.2">
      <c r="B47" s="37"/>
      <c r="C47" s="45" t="s">
        <v>29</v>
      </c>
      <c r="D47" s="44">
        <f>SUM(D41:D46)</f>
        <v>0</v>
      </c>
      <c r="E47" s="44">
        <f>SUM(E41:E46)</f>
        <v>0</v>
      </c>
      <c r="F47" s="44">
        <f>SUM(F41:F46)</f>
        <v>0</v>
      </c>
      <c r="G47" s="44">
        <f>SUM(G41:G46)</f>
        <v>0</v>
      </c>
      <c r="H47" s="44">
        <f>SUM(H41:H46)</f>
        <v>0</v>
      </c>
      <c r="I47" s="38"/>
      <c r="J47" s="39"/>
      <c r="K47" s="39"/>
      <c r="L47" s="40"/>
      <c r="M47" s="40"/>
      <c r="N47" s="40"/>
      <c r="O47" s="40"/>
      <c r="P47" s="40"/>
      <c r="Q47" s="40"/>
    </row>
    <row r="48" spans="2:20" x14ac:dyDescent="0.2">
      <c r="B48" s="37"/>
      <c r="C48" s="48"/>
      <c r="D48" s="49"/>
      <c r="E48" s="49"/>
      <c r="F48" s="49"/>
      <c r="G48" s="49"/>
      <c r="H48" s="49"/>
      <c r="I48" s="42"/>
      <c r="J48" s="40"/>
      <c r="K48" s="40"/>
      <c r="L48" s="40"/>
      <c r="M48" s="40"/>
      <c r="N48" s="40"/>
      <c r="O48" s="40"/>
      <c r="P48" s="40"/>
      <c r="Q48" s="40"/>
    </row>
    <row r="49" spans="2:17" x14ac:dyDescent="0.2">
      <c r="B49" s="37"/>
      <c r="C49" s="43" t="s">
        <v>37</v>
      </c>
      <c r="D49" s="44">
        <f>$D$9</f>
        <v>0</v>
      </c>
      <c r="E49" s="44">
        <f>$D$9</f>
        <v>0</v>
      </c>
      <c r="F49" s="44">
        <f>$D$9</f>
        <v>0</v>
      </c>
      <c r="G49" s="44">
        <f>$D$9</f>
        <v>0</v>
      </c>
      <c r="H49" s="44">
        <f>$D$9</f>
        <v>0</v>
      </c>
      <c r="I49" s="38"/>
      <c r="J49" s="40"/>
      <c r="K49" s="40"/>
      <c r="L49" s="40"/>
      <c r="M49" s="40"/>
      <c r="N49" s="40"/>
      <c r="O49" s="40"/>
      <c r="P49" s="40"/>
      <c r="Q49" s="40"/>
    </row>
    <row r="50" spans="2:17" x14ac:dyDescent="0.2">
      <c r="B50" s="37"/>
      <c r="C50" s="45" t="s">
        <v>24</v>
      </c>
      <c r="D50" s="47" t="str">
        <f>IF(D49&gt;$P$41,"£0","£0")</f>
        <v>£0</v>
      </c>
      <c r="E50" s="47" t="str">
        <f>IF(E48&gt;$P$41,"£0","£0")</f>
        <v>£0</v>
      </c>
      <c r="F50" s="47" t="str">
        <f>IF(F48&gt;$P$41,"£0","£0")</f>
        <v>£0</v>
      </c>
      <c r="G50" s="47" t="str">
        <f>IF(G48&gt;$P$41,"£0","£0")</f>
        <v>£0</v>
      </c>
      <c r="H50" s="47" t="str">
        <f>IF(H48&gt;$P$41,"£0","£0")</f>
        <v>£0</v>
      </c>
      <c r="I50" s="38"/>
      <c r="J50" s="40"/>
      <c r="K50" s="40"/>
      <c r="L50" s="40"/>
      <c r="M50" s="40"/>
      <c r="N50" s="40"/>
      <c r="O50" s="40"/>
      <c r="P50" s="40"/>
      <c r="Q50" s="40"/>
    </row>
    <row r="51" spans="2:17" x14ac:dyDescent="0.2">
      <c r="B51" s="37"/>
      <c r="C51" s="45" t="s">
        <v>25</v>
      </c>
      <c r="D51" s="46" t="str">
        <f>IF(D49&lt;$P$41,"£0", IF(D49&lt;$P$42,(D49-$P$41)*0.2,($P$42-$P$41)*0.2))</f>
        <v>£0</v>
      </c>
      <c r="E51" s="46" t="str">
        <f>IF(E49&lt;$P$41,"£0", IF(E49&lt;$P$42,(E49-$P$41)*0.2,($P$42-$P$41)*0.2))</f>
        <v>£0</v>
      </c>
      <c r="F51" s="46" t="str">
        <f>IF(F49&lt;$P$41,"£0", IF(F49&lt;$P$42,(F49-$P$41)*0.2,($P$42-$P$41)*0.2))</f>
        <v>£0</v>
      </c>
      <c r="G51" s="46" t="str">
        <f>IF(G49&lt;$P$41,"£0", IF(G49&lt;$P$42,(G49-$P$41)*0.2,($P$42-$P$41)*0.2))</f>
        <v>£0</v>
      </c>
      <c r="H51" s="46" t="str">
        <f>IF(H49&lt;$P$41,"£0", IF(H49&lt;$P$42,(H49-$P$41)*0.2,($P$42-$P$41)*0.2))</f>
        <v>£0</v>
      </c>
      <c r="I51" s="38"/>
      <c r="J51" s="40"/>
      <c r="K51" s="40"/>
      <c r="L51" s="40"/>
      <c r="M51" s="40"/>
      <c r="N51" s="40"/>
      <c r="O51" s="40"/>
      <c r="P51" s="40"/>
      <c r="Q51" s="40"/>
    </row>
    <row r="52" spans="2:17" x14ac:dyDescent="0.2">
      <c r="B52" s="37"/>
      <c r="C52" s="45" t="s">
        <v>33</v>
      </c>
      <c r="D52" s="46" t="str">
        <f>IF(D49&lt;$P$42,"£0",IF(D49&lt;$P$43,((D49-$P$42)*0.4),(($P$43-$P$42)*0.4)))</f>
        <v>£0</v>
      </c>
      <c r="E52" s="46" t="str">
        <f>IF(E49&lt;$P$42,"£0",IF(E49&lt;$P$43,((E49-$P$42)*0.4),(($P$43-$P$42)*0.4)))</f>
        <v>£0</v>
      </c>
      <c r="F52" s="46" t="str">
        <f>IF(F49&lt;$P$42,"£0",IF(F49&lt;$P$43,((F49-$P$42)*0.4),(($P$43-$P$42)*0.4)))</f>
        <v>£0</v>
      </c>
      <c r="G52" s="46" t="str">
        <f>IF(G49&lt;$P$42,"£0",IF(G49&lt;$P$43,((G49-$P$42)*0.4),(($P$43-$P$42)*0.4)))</f>
        <v>£0</v>
      </c>
      <c r="H52" s="46" t="str">
        <f>IF(H49&lt;$P$42,"£0",IF(H49&lt;$P$43,((H49-$P$42)*0.4),(($P$43-$P$42)*0.4)))</f>
        <v>£0</v>
      </c>
      <c r="I52" s="38"/>
      <c r="J52" s="40"/>
      <c r="K52" s="40"/>
      <c r="L52" s="40"/>
      <c r="M52" s="40"/>
      <c r="N52" s="40"/>
      <c r="O52" s="40"/>
      <c r="P52" s="40"/>
      <c r="Q52" s="40"/>
    </row>
    <row r="53" spans="2:17" x14ac:dyDescent="0.2">
      <c r="B53" s="37"/>
      <c r="C53" s="45" t="s">
        <v>32</v>
      </c>
      <c r="D53" s="46" t="str">
        <f>IF(D49&lt;$P$43,"£0",IF(D49&lt;$P$44,(D49-$P$43)*0.6,($P$44-$P$43)*0.6))</f>
        <v>£0</v>
      </c>
      <c r="E53" s="46" t="str">
        <f>IF(E49&lt;$P$43,"£0",IF(E49&lt;$P$44,(E49-$P$43)*0.6,($P$44-$P$43)*0.6))</f>
        <v>£0</v>
      </c>
      <c r="F53" s="46" t="str">
        <f>IF(F49&lt;$P$43,"£0",IF(F49&lt;$P$44,(F49-$P$43)*0.6,($P$44-$P$43)*0.6))</f>
        <v>£0</v>
      </c>
      <c r="G53" s="46" t="str">
        <f>IF(G49&lt;$P$43,"£0",IF(G49&lt;$P$44,(G49-$P$43)*0.6,($P$44-$P$43)*0.6))</f>
        <v>£0</v>
      </c>
      <c r="H53" s="46" t="str">
        <f>IF(H49&lt;$P$43,"£0",IF(H49&lt;$P$44,(H49-$P$43)*0.6,($P$44-$P$43)*0.6))</f>
        <v>£0</v>
      </c>
      <c r="I53" s="38"/>
      <c r="J53" s="40"/>
      <c r="K53" s="40"/>
      <c r="L53" s="40"/>
      <c r="M53" s="40"/>
      <c r="N53" s="40"/>
      <c r="O53" s="40"/>
      <c r="P53" s="40"/>
      <c r="Q53" s="40"/>
    </row>
    <row r="54" spans="2:17" x14ac:dyDescent="0.2">
      <c r="B54" s="37"/>
      <c r="C54" s="45" t="s">
        <v>31</v>
      </c>
      <c r="D54" s="46" t="str">
        <f>IF(D49&lt;$P$44,"£0",IF(D49&lt;$P$45,(D49-$P$44)*0.4,($P$45-$P$44)*0.4))</f>
        <v>£0</v>
      </c>
      <c r="E54" s="46" t="str">
        <f>IF(E49&lt;$P$44,"£0",IF(E49&lt;$P$45,(E49-$P$44)*0.4,($P$45-$P$44)*0.4))</f>
        <v>£0</v>
      </c>
      <c r="F54" s="46" t="str">
        <f>IF(F49&lt;$P$44,"£0",IF(F49&lt;$P$45,(F49-$P$44)*0.4,($P$45-$P$44)*0.4))</f>
        <v>£0</v>
      </c>
      <c r="G54" s="46" t="str">
        <f>IF(G49&lt;$P$44,"£0",IF(G49&lt;$P$45,(G49-$P$44)*0.4,($P$45-$P$44)*0.4))</f>
        <v>£0</v>
      </c>
      <c r="H54" s="46" t="str">
        <f>IF(H49&lt;$P$44,"£0",IF(H49&lt;$P$45,(H49-$P$44)*0.4,($P$45-$P$44)*0.4))</f>
        <v>£0</v>
      </c>
      <c r="I54" s="38"/>
      <c r="J54" s="40"/>
      <c r="K54" s="40"/>
      <c r="L54" s="40"/>
      <c r="M54" s="40"/>
      <c r="N54" s="40"/>
      <c r="O54" s="40"/>
      <c r="P54" s="40"/>
      <c r="Q54" s="40"/>
    </row>
    <row r="55" spans="2:17" x14ac:dyDescent="0.2">
      <c r="B55" s="37"/>
      <c r="C55" s="45" t="s">
        <v>26</v>
      </c>
      <c r="D55" s="46" t="str">
        <f>IF(D49&lt;$P$45,"£0",((D49-$P$45)*0.45))</f>
        <v>£0</v>
      </c>
      <c r="E55" s="46" t="str">
        <f>IF(E49&lt;$P$45,"£0",((E49-$P$45)*0.45))</f>
        <v>£0</v>
      </c>
      <c r="F55" s="46" t="str">
        <f>IF(F49&lt;$P$45,"£0",((F49-$P$45)*0.45))</f>
        <v>£0</v>
      </c>
      <c r="G55" s="46" t="str">
        <f>IF(G49&lt;$P$45,"£0",((G49-$P$45)*0.45))</f>
        <v>£0</v>
      </c>
      <c r="H55" s="46" t="str">
        <f>IF(H49&lt;$P$45,"£0",((H49-$P$45)*0.45))</f>
        <v>£0</v>
      </c>
      <c r="I55" s="38"/>
      <c r="J55" s="40"/>
      <c r="K55" s="40"/>
      <c r="L55" s="40"/>
      <c r="M55" s="40"/>
      <c r="N55" s="40"/>
      <c r="O55" s="40"/>
      <c r="P55" s="40"/>
      <c r="Q55" s="40"/>
    </row>
    <row r="56" spans="2:17" x14ac:dyDescent="0.2">
      <c r="B56" s="37"/>
      <c r="C56" s="45" t="s">
        <v>30</v>
      </c>
      <c r="D56" s="44">
        <f>SUM(D50:D55)</f>
        <v>0</v>
      </c>
      <c r="E56" s="44">
        <f t="shared" ref="E56" si="2">SUM(E50:E55)</f>
        <v>0</v>
      </c>
      <c r="F56" s="44">
        <f t="shared" ref="F56" si="3">SUM(F50:F55)</f>
        <v>0</v>
      </c>
      <c r="G56" s="44">
        <f t="shared" ref="G56" si="4">SUM(G50:G55)</f>
        <v>0</v>
      </c>
      <c r="H56" s="44">
        <f>SUM(H50:H55)</f>
        <v>0</v>
      </c>
      <c r="I56" s="38"/>
      <c r="J56" s="40"/>
      <c r="K56" s="40"/>
      <c r="L56" s="40"/>
      <c r="M56" s="40"/>
      <c r="N56" s="40"/>
      <c r="O56" s="40"/>
      <c r="P56" s="40"/>
      <c r="Q56" s="40"/>
    </row>
    <row r="57" spans="2:17" x14ac:dyDescent="0.2">
      <c r="B57" s="37"/>
      <c r="C57" s="48"/>
      <c r="D57" s="49"/>
      <c r="E57" s="49"/>
      <c r="F57" s="49"/>
      <c r="G57" s="49"/>
      <c r="H57" s="49"/>
      <c r="I57" s="42"/>
      <c r="J57" s="40"/>
      <c r="K57" s="40"/>
      <c r="L57" s="40"/>
      <c r="M57" s="40"/>
      <c r="N57" s="40"/>
      <c r="O57" s="40"/>
      <c r="P57" s="40"/>
      <c r="Q57" s="40"/>
    </row>
    <row r="58" spans="2:17" x14ac:dyDescent="0.2">
      <c r="B58" s="37"/>
      <c r="C58" s="50" t="s">
        <v>27</v>
      </c>
      <c r="D58" s="36">
        <f>D47-D56</f>
        <v>0</v>
      </c>
      <c r="E58" s="36">
        <f t="shared" ref="E58:H58" si="5">E47-E56</f>
        <v>0</v>
      </c>
      <c r="F58" s="36">
        <f t="shared" si="5"/>
        <v>0</v>
      </c>
      <c r="G58" s="36">
        <f>G47-G56</f>
        <v>0</v>
      </c>
      <c r="H58" s="36">
        <f t="shared" si="5"/>
        <v>0</v>
      </c>
      <c r="I58" s="42"/>
      <c r="J58" s="40"/>
      <c r="K58" s="40"/>
      <c r="L58" s="40"/>
      <c r="M58" s="40"/>
      <c r="N58" s="40"/>
      <c r="O58" s="40"/>
      <c r="P58" s="40"/>
      <c r="Q58" s="40"/>
    </row>
    <row r="59" spans="2:17" x14ac:dyDescent="0.2">
      <c r="B59" s="37"/>
      <c r="C59" s="48"/>
      <c r="D59" s="49"/>
      <c r="E59" s="49"/>
      <c r="F59" s="49"/>
      <c r="G59" s="49"/>
      <c r="H59" s="49"/>
      <c r="I59" s="42"/>
      <c r="J59" s="40"/>
      <c r="K59" s="40"/>
      <c r="L59" s="40"/>
      <c r="M59" s="40"/>
      <c r="N59" s="40"/>
      <c r="O59" s="40"/>
      <c r="P59" s="40"/>
      <c r="Q59" s="40"/>
    </row>
    <row r="60" spans="2:17" x14ac:dyDescent="0.2">
      <c r="B60" s="37"/>
      <c r="C60" s="53"/>
      <c r="D60" s="54" t="s">
        <v>0</v>
      </c>
      <c r="E60" s="54" t="s">
        <v>1</v>
      </c>
      <c r="F60" s="54" t="s">
        <v>2</v>
      </c>
      <c r="G60" s="54" t="s">
        <v>3</v>
      </c>
      <c r="H60" s="54" t="s">
        <v>4</v>
      </c>
      <c r="I60" s="42"/>
      <c r="J60" s="40"/>
      <c r="K60" s="40"/>
      <c r="L60" s="40"/>
      <c r="M60" s="40"/>
      <c r="N60" s="40"/>
      <c r="O60" s="40"/>
      <c r="P60" s="40"/>
      <c r="Q60" s="40"/>
    </row>
    <row r="61" spans="2:17" x14ac:dyDescent="0.2">
      <c r="B61" s="37"/>
      <c r="C61" s="45" t="s">
        <v>24</v>
      </c>
      <c r="D61" s="46">
        <f>D41-D50</f>
        <v>0</v>
      </c>
      <c r="E61" s="46">
        <f t="shared" ref="E61:H61" si="6">E41-E50</f>
        <v>0</v>
      </c>
      <c r="F61" s="46">
        <f t="shared" si="6"/>
        <v>0</v>
      </c>
      <c r="G61" s="46">
        <f t="shared" si="6"/>
        <v>0</v>
      </c>
      <c r="H61" s="46">
        <f t="shared" si="6"/>
        <v>0</v>
      </c>
      <c r="I61" s="42"/>
      <c r="J61" s="40"/>
      <c r="K61" s="40"/>
      <c r="L61" s="40"/>
      <c r="M61" s="40"/>
      <c r="N61" s="40"/>
      <c r="O61" s="40"/>
      <c r="P61" s="40"/>
      <c r="Q61" s="40"/>
    </row>
    <row r="62" spans="2:17" x14ac:dyDescent="0.2">
      <c r="B62" s="37"/>
      <c r="C62" s="55" t="s">
        <v>25</v>
      </c>
      <c r="D62" s="46">
        <f>D42-D51</f>
        <v>0</v>
      </c>
      <c r="E62" s="46">
        <f>E42-E51</f>
        <v>0</v>
      </c>
      <c r="F62" s="46">
        <f t="shared" ref="F62:H62" si="7">F42-F51</f>
        <v>0</v>
      </c>
      <c r="G62" s="46">
        <f t="shared" si="7"/>
        <v>0</v>
      </c>
      <c r="H62" s="46">
        <f t="shared" si="7"/>
        <v>0</v>
      </c>
      <c r="I62" s="42"/>
      <c r="J62" s="40"/>
      <c r="K62" s="40"/>
      <c r="L62" s="40"/>
      <c r="M62" s="40"/>
      <c r="N62" s="40"/>
      <c r="O62" s="40"/>
      <c r="P62" s="40"/>
      <c r="Q62" s="40"/>
    </row>
    <row r="63" spans="2:17" x14ac:dyDescent="0.2">
      <c r="B63" s="37"/>
      <c r="C63" s="45" t="s">
        <v>33</v>
      </c>
      <c r="D63" s="46">
        <f t="shared" ref="D63:H63" si="8">D43-D52</f>
        <v>0</v>
      </c>
      <c r="E63" s="46">
        <f t="shared" si="8"/>
        <v>0</v>
      </c>
      <c r="F63" s="46">
        <f t="shared" si="8"/>
        <v>0</v>
      </c>
      <c r="G63" s="46">
        <f t="shared" si="8"/>
        <v>0</v>
      </c>
      <c r="H63" s="46">
        <f t="shared" si="8"/>
        <v>0</v>
      </c>
      <c r="I63" s="42"/>
      <c r="J63" s="40"/>
      <c r="K63" s="40"/>
      <c r="L63" s="40"/>
      <c r="M63" s="40"/>
      <c r="N63" s="40"/>
      <c r="O63" s="40"/>
      <c r="P63" s="40"/>
      <c r="Q63" s="40"/>
    </row>
    <row r="64" spans="2:17" x14ac:dyDescent="0.2">
      <c r="B64" s="37"/>
      <c r="C64" s="45" t="s">
        <v>32</v>
      </c>
      <c r="D64" s="46">
        <f t="shared" ref="D64:H64" si="9">D44-D53</f>
        <v>0</v>
      </c>
      <c r="E64" s="46">
        <f t="shared" si="9"/>
        <v>0</v>
      </c>
      <c r="F64" s="46">
        <f t="shared" si="9"/>
        <v>0</v>
      </c>
      <c r="G64" s="46">
        <f t="shared" si="9"/>
        <v>0</v>
      </c>
      <c r="H64" s="46">
        <f t="shared" si="9"/>
        <v>0</v>
      </c>
      <c r="I64" s="42"/>
      <c r="J64" s="40"/>
      <c r="K64" s="40"/>
      <c r="L64" s="40"/>
      <c r="M64" s="40"/>
      <c r="N64" s="40"/>
      <c r="O64" s="40"/>
      <c r="P64" s="40"/>
      <c r="Q64" s="40"/>
    </row>
    <row r="65" spans="2:17" x14ac:dyDescent="0.2">
      <c r="B65" s="37"/>
      <c r="C65" s="45" t="s">
        <v>31</v>
      </c>
      <c r="D65" s="46">
        <f>D45-D54</f>
        <v>0</v>
      </c>
      <c r="E65" s="46">
        <f t="shared" ref="E65:H65" si="10">E45-E54</f>
        <v>0</v>
      </c>
      <c r="F65" s="46">
        <f t="shared" si="10"/>
        <v>0</v>
      </c>
      <c r="G65" s="46">
        <f t="shared" si="10"/>
        <v>0</v>
      </c>
      <c r="H65" s="46">
        <f t="shared" si="10"/>
        <v>0</v>
      </c>
      <c r="I65" s="42"/>
      <c r="J65" s="40"/>
      <c r="K65" s="40"/>
      <c r="L65" s="40"/>
      <c r="M65" s="40"/>
      <c r="N65" s="40"/>
      <c r="O65" s="40"/>
      <c r="P65" s="40"/>
      <c r="Q65" s="40"/>
    </row>
    <row r="66" spans="2:17" x14ac:dyDescent="0.2">
      <c r="B66" s="37"/>
      <c r="C66" s="55" t="s">
        <v>26</v>
      </c>
      <c r="D66" s="46">
        <f t="shared" ref="D66:H66" si="11">D46-D55</f>
        <v>0</v>
      </c>
      <c r="E66" s="46">
        <f t="shared" si="11"/>
        <v>0</v>
      </c>
      <c r="F66" s="46">
        <f t="shared" si="11"/>
        <v>0</v>
      </c>
      <c r="G66" s="46">
        <f t="shared" si="11"/>
        <v>0</v>
      </c>
      <c r="H66" s="46">
        <f t="shared" si="11"/>
        <v>0</v>
      </c>
      <c r="I66" s="42"/>
      <c r="J66" s="40"/>
      <c r="K66" s="40"/>
      <c r="L66" s="40"/>
      <c r="M66" s="40"/>
      <c r="N66" s="40"/>
      <c r="O66" s="40"/>
      <c r="P66" s="40"/>
      <c r="Q66" s="40"/>
    </row>
    <row r="67" spans="2:17" x14ac:dyDescent="0.2">
      <c r="B67" s="37"/>
      <c r="C67" s="45" t="s">
        <v>30</v>
      </c>
      <c r="D67" s="46">
        <f t="shared" ref="D67:H67" si="12">D47-D56</f>
        <v>0</v>
      </c>
      <c r="E67" s="46">
        <f t="shared" si="12"/>
        <v>0</v>
      </c>
      <c r="F67" s="46">
        <f t="shared" si="12"/>
        <v>0</v>
      </c>
      <c r="G67" s="46">
        <f t="shared" si="12"/>
        <v>0</v>
      </c>
      <c r="H67" s="46">
        <f t="shared" si="12"/>
        <v>0</v>
      </c>
      <c r="I67" s="42"/>
      <c r="J67" s="40"/>
      <c r="K67" s="40"/>
      <c r="L67" s="40"/>
      <c r="M67" s="40"/>
      <c r="N67" s="40"/>
      <c r="O67" s="40"/>
      <c r="P67" s="40"/>
      <c r="Q67" s="40"/>
    </row>
    <row r="68" spans="2:17" x14ac:dyDescent="0.2">
      <c r="B68" s="37"/>
      <c r="C68" s="40"/>
      <c r="D68" s="42"/>
      <c r="E68" s="42"/>
      <c r="F68" s="42"/>
      <c r="G68" s="42"/>
      <c r="H68" s="42"/>
      <c r="I68" s="42"/>
      <c r="J68" s="40"/>
      <c r="K68" s="40"/>
      <c r="L68" s="40"/>
      <c r="M68" s="40"/>
      <c r="N68" s="40"/>
      <c r="O68" s="40"/>
      <c r="P68" s="40"/>
      <c r="Q68" s="40"/>
    </row>
    <row r="69" spans="2:17" x14ac:dyDescent="0.2">
      <c r="B69" s="37"/>
      <c r="C69" s="40"/>
      <c r="D69" s="54" t="s">
        <v>0</v>
      </c>
      <c r="E69" s="54" t="s">
        <v>1</v>
      </c>
      <c r="F69" s="54" t="s">
        <v>2</v>
      </c>
      <c r="G69" s="54" t="s">
        <v>3</v>
      </c>
      <c r="H69" s="54" t="s">
        <v>4</v>
      </c>
      <c r="I69" s="42"/>
      <c r="J69" s="40"/>
      <c r="K69" s="40"/>
      <c r="L69" s="40"/>
      <c r="M69" s="40"/>
      <c r="N69" s="40"/>
      <c r="O69" s="40"/>
      <c r="P69" s="40"/>
      <c r="Q69" s="40"/>
    </row>
    <row r="70" spans="2:17" x14ac:dyDescent="0.2">
      <c r="B70" s="37"/>
      <c r="C70" s="51">
        <v>0.2</v>
      </c>
      <c r="D70" s="52">
        <f>D62</f>
        <v>0</v>
      </c>
      <c r="E70" s="52">
        <f t="shared" ref="E70:H70" si="13">E62</f>
        <v>0</v>
      </c>
      <c r="F70" s="52">
        <f t="shared" si="13"/>
        <v>0</v>
      </c>
      <c r="G70" s="52">
        <f t="shared" si="13"/>
        <v>0</v>
      </c>
      <c r="H70" s="52">
        <f t="shared" si="13"/>
        <v>0</v>
      </c>
      <c r="I70" s="42"/>
      <c r="J70" s="40"/>
      <c r="K70" s="40"/>
      <c r="L70" s="40"/>
      <c r="M70" s="40"/>
      <c r="N70" s="40"/>
      <c r="O70" s="40"/>
      <c r="P70" s="40"/>
      <c r="Q70" s="40"/>
    </row>
    <row r="71" spans="2:17" x14ac:dyDescent="0.2">
      <c r="B71" s="37"/>
      <c r="C71" s="51">
        <v>0.4</v>
      </c>
      <c r="D71" s="52">
        <f>SUM(D63:D65)</f>
        <v>0</v>
      </c>
      <c r="E71" s="52">
        <f t="shared" ref="E71:H71" si="14">SUM(E63:E65)</f>
        <v>0</v>
      </c>
      <c r="F71" s="52">
        <f t="shared" si="14"/>
        <v>0</v>
      </c>
      <c r="G71" s="52">
        <f t="shared" si="14"/>
        <v>0</v>
      </c>
      <c r="H71" s="52">
        <f t="shared" si="14"/>
        <v>0</v>
      </c>
      <c r="I71" s="42"/>
      <c r="J71" s="40"/>
      <c r="K71" s="40"/>
      <c r="L71" s="40"/>
      <c r="M71" s="40"/>
      <c r="N71" s="40"/>
      <c r="O71" s="40"/>
      <c r="P71" s="40"/>
      <c r="Q71" s="40"/>
    </row>
    <row r="72" spans="2:17" x14ac:dyDescent="0.2">
      <c r="B72" s="37"/>
      <c r="C72" s="51">
        <v>0.45</v>
      </c>
      <c r="D72" s="52">
        <f>D66</f>
        <v>0</v>
      </c>
      <c r="E72" s="52">
        <f t="shared" ref="E72:H72" si="15">E66</f>
        <v>0</v>
      </c>
      <c r="F72" s="52">
        <f t="shared" si="15"/>
        <v>0</v>
      </c>
      <c r="G72" s="52">
        <f t="shared" si="15"/>
        <v>0</v>
      </c>
      <c r="H72" s="52">
        <f t="shared" si="15"/>
        <v>0</v>
      </c>
      <c r="I72" s="42"/>
      <c r="J72" s="40"/>
      <c r="K72" s="40"/>
      <c r="L72" s="40"/>
      <c r="M72" s="40"/>
      <c r="N72" s="40"/>
      <c r="O72" s="40"/>
      <c r="P72" s="40"/>
      <c r="Q72" s="40"/>
    </row>
    <row r="73" spans="2:17" x14ac:dyDescent="0.2">
      <c r="B73" s="37"/>
      <c r="C73" s="56" t="s">
        <v>38</v>
      </c>
      <c r="D73" s="52">
        <f>D21</f>
        <v>0</v>
      </c>
      <c r="E73" s="52">
        <f>E21</f>
        <v>0</v>
      </c>
      <c r="F73" s="52">
        <f>F21</f>
        <v>0</v>
      </c>
      <c r="G73" s="52">
        <f>G21</f>
        <v>0</v>
      </c>
      <c r="H73" s="52">
        <f>H21</f>
        <v>0</v>
      </c>
      <c r="I73" s="42"/>
      <c r="J73" s="40"/>
      <c r="K73" s="40"/>
      <c r="L73" s="40"/>
      <c r="M73" s="40"/>
      <c r="N73" s="40"/>
      <c r="O73" s="40"/>
      <c r="P73" s="40"/>
      <c r="Q73" s="40"/>
    </row>
    <row r="74" spans="2:17" x14ac:dyDescent="0.2">
      <c r="B74" s="37"/>
      <c r="C74" s="61"/>
      <c r="D74" s="52"/>
      <c r="E74" s="52"/>
      <c r="F74" s="52"/>
      <c r="G74" s="52"/>
      <c r="H74" s="52"/>
      <c r="I74" s="42"/>
      <c r="J74" s="40"/>
      <c r="K74" s="40"/>
      <c r="L74" s="40"/>
      <c r="M74" s="40"/>
      <c r="N74" s="40"/>
      <c r="O74" s="40"/>
      <c r="P74" s="40"/>
      <c r="Q74" s="40"/>
    </row>
    <row r="75" spans="2:17" x14ac:dyDescent="0.2">
      <c r="B75" s="37"/>
      <c r="C75" s="37"/>
      <c r="D75" s="37"/>
      <c r="E75" s="37"/>
      <c r="F75" s="37"/>
      <c r="G75" s="37"/>
      <c r="H75" s="37"/>
      <c r="I75" s="16"/>
      <c r="J75" s="37"/>
      <c r="K75" s="37"/>
      <c r="L75" s="37"/>
      <c r="M75" s="37"/>
      <c r="N75" s="37"/>
      <c r="O75" s="37"/>
      <c r="P75" s="37"/>
      <c r="Q75" s="37"/>
    </row>
    <row r="76" spans="2:17" x14ac:dyDescent="0.2">
      <c r="B76" s="37"/>
      <c r="C76" s="37"/>
      <c r="D76" s="16"/>
      <c r="E76" s="16"/>
      <c r="F76" s="16"/>
      <c r="G76" s="16"/>
      <c r="H76" s="16"/>
      <c r="I76" s="16"/>
      <c r="J76" s="37"/>
      <c r="K76" s="37"/>
      <c r="L76" s="37"/>
      <c r="M76" s="37"/>
      <c r="N76" s="37"/>
      <c r="O76" s="37"/>
      <c r="P76" s="37"/>
      <c r="Q76" s="37"/>
    </row>
    <row r="77" spans="2:17" x14ac:dyDescent="0.2">
      <c r="B77" s="37"/>
      <c r="C77" s="37"/>
      <c r="D77" s="16"/>
      <c r="E77" s="16"/>
      <c r="F77" s="16"/>
      <c r="G77" s="16"/>
      <c r="H77" s="16"/>
      <c r="I77" s="16"/>
      <c r="J77" s="37"/>
      <c r="K77" s="37"/>
      <c r="L77" s="37"/>
      <c r="M77" s="37"/>
      <c r="N77" s="37"/>
      <c r="O77" s="37"/>
      <c r="P77" s="37"/>
      <c r="Q77" s="37"/>
    </row>
    <row r="78" spans="2:17" x14ac:dyDescent="0.2">
      <c r="B78" s="37"/>
      <c r="C78" s="37"/>
      <c r="D78" s="16"/>
      <c r="E78" s="16"/>
      <c r="F78" s="16"/>
      <c r="G78" s="16"/>
      <c r="H78" s="16"/>
      <c r="I78" s="16"/>
      <c r="J78" s="37"/>
      <c r="K78" s="37"/>
      <c r="L78" s="37"/>
      <c r="M78" s="37"/>
      <c r="N78" s="37"/>
      <c r="O78" s="37"/>
      <c r="P78" s="37"/>
      <c r="Q78" s="37"/>
    </row>
    <row r="79" spans="2:17" x14ac:dyDescent="0.2">
      <c r="B79" s="37"/>
      <c r="C79" s="37"/>
      <c r="D79" s="16"/>
      <c r="E79" s="16"/>
      <c r="F79" s="16"/>
      <c r="G79" s="16"/>
      <c r="H79" s="16"/>
      <c r="I79" s="16"/>
      <c r="J79" s="37"/>
      <c r="K79" s="37"/>
      <c r="L79" s="37"/>
      <c r="M79" s="37"/>
      <c r="N79" s="37"/>
      <c r="O79" s="37"/>
      <c r="P79" s="37"/>
      <c r="Q79" s="37"/>
    </row>
    <row r="80" spans="2:17" x14ac:dyDescent="0.2">
      <c r="B80" s="37"/>
      <c r="C80" s="37"/>
      <c r="D80" s="16"/>
      <c r="E80" s="16"/>
      <c r="F80" s="16"/>
      <c r="G80" s="16"/>
      <c r="H80" s="16"/>
      <c r="I80" s="16"/>
      <c r="J80" s="37"/>
      <c r="K80" s="37"/>
      <c r="L80" s="37"/>
      <c r="M80" s="37"/>
      <c r="N80" s="37"/>
      <c r="O80" s="37"/>
      <c r="P80" s="37"/>
      <c r="Q80" s="37"/>
    </row>
    <row r="81" spans="2:17" x14ac:dyDescent="0.2">
      <c r="B81" s="37"/>
      <c r="C81" s="37"/>
      <c r="D81" s="16"/>
      <c r="E81" s="16"/>
      <c r="F81" s="16"/>
      <c r="G81" s="16"/>
      <c r="H81" s="16"/>
      <c r="I81" s="16"/>
      <c r="J81" s="37"/>
      <c r="K81" s="37"/>
      <c r="L81" s="37"/>
      <c r="M81" s="37"/>
      <c r="N81" s="37"/>
      <c r="O81" s="37"/>
      <c r="P81" s="37"/>
      <c r="Q81" s="37"/>
    </row>
    <row r="82" spans="2:17" x14ac:dyDescent="0.2">
      <c r="B82" s="37"/>
      <c r="C82" s="37"/>
      <c r="D82" s="16"/>
      <c r="E82" s="16"/>
      <c r="F82" s="16"/>
      <c r="G82" s="16"/>
      <c r="H82" s="16"/>
      <c r="I82" s="16"/>
      <c r="J82" s="37"/>
      <c r="K82" s="37"/>
      <c r="L82" s="37"/>
      <c r="M82" s="37"/>
      <c r="N82" s="37"/>
      <c r="O82" s="37"/>
      <c r="P82" s="37"/>
      <c r="Q82" s="37"/>
    </row>
    <row r="83" spans="2:17" x14ac:dyDescent="0.2">
      <c r="B83" s="37"/>
      <c r="C83" s="37"/>
      <c r="D83" s="16"/>
      <c r="E83" s="16"/>
      <c r="F83" s="16"/>
      <c r="G83" s="16"/>
      <c r="H83" s="16"/>
      <c r="I83" s="16"/>
      <c r="J83" s="37"/>
      <c r="K83" s="37"/>
      <c r="L83" s="37"/>
      <c r="M83" s="37"/>
      <c r="N83" s="37"/>
      <c r="O83" s="37"/>
      <c r="P83" s="37"/>
      <c r="Q83" s="37"/>
    </row>
    <row r="84" spans="2:17" x14ac:dyDescent="0.2">
      <c r="B84" s="37"/>
      <c r="C84" s="37"/>
      <c r="D84" s="16"/>
      <c r="E84" s="16"/>
      <c r="F84" s="16"/>
      <c r="G84" s="16"/>
      <c r="H84" s="16"/>
      <c r="I84" s="16"/>
      <c r="J84" s="37"/>
      <c r="K84" s="37"/>
      <c r="L84" s="37"/>
      <c r="M84" s="37"/>
      <c r="N84" s="37"/>
      <c r="O84" s="37"/>
      <c r="P84" s="37"/>
      <c r="Q84" s="37"/>
    </row>
    <row r="85" spans="2:17" x14ac:dyDescent="0.2">
      <c r="B85" s="37"/>
      <c r="C85" s="37"/>
      <c r="D85" s="16"/>
      <c r="E85" s="16"/>
      <c r="F85" s="16"/>
      <c r="G85" s="16"/>
      <c r="H85" s="16"/>
      <c r="I85" s="16"/>
      <c r="J85" s="37"/>
      <c r="K85" s="37"/>
      <c r="L85" s="37"/>
      <c r="M85" s="37"/>
      <c r="N85" s="37"/>
      <c r="O85" s="37"/>
      <c r="P85" s="37"/>
      <c r="Q85" s="37"/>
    </row>
    <row r="86" spans="2:17" x14ac:dyDescent="0.2">
      <c r="B86" s="37"/>
      <c r="C86" s="37"/>
      <c r="D86" s="16"/>
      <c r="E86" s="16"/>
      <c r="F86" s="16"/>
      <c r="G86" s="16"/>
      <c r="H86" s="16"/>
      <c r="I86" s="16"/>
      <c r="J86" s="37"/>
      <c r="K86" s="37"/>
      <c r="L86" s="37"/>
      <c r="M86" s="37"/>
      <c r="N86" s="37"/>
      <c r="O86" s="37"/>
      <c r="P86" s="37"/>
      <c r="Q86" s="37"/>
    </row>
    <row r="87" spans="2:17" x14ac:dyDescent="0.2">
      <c r="B87" s="37"/>
      <c r="C87" s="37"/>
      <c r="D87" s="16"/>
      <c r="E87" s="16"/>
      <c r="F87" s="16"/>
      <c r="G87" s="16"/>
      <c r="H87" s="16"/>
      <c r="I87" s="16"/>
      <c r="J87" s="37"/>
      <c r="K87" s="37"/>
      <c r="L87" s="37"/>
      <c r="M87" s="37"/>
      <c r="N87" s="37"/>
      <c r="O87" s="37"/>
      <c r="P87" s="37"/>
      <c r="Q87" s="37"/>
    </row>
    <row r="88" spans="2:17" x14ac:dyDescent="0.2">
      <c r="B88" s="37"/>
      <c r="C88" s="37"/>
      <c r="D88" s="16"/>
      <c r="E88" s="16"/>
      <c r="F88" s="16"/>
      <c r="G88" s="16"/>
      <c r="H88" s="16"/>
      <c r="I88" s="16"/>
      <c r="J88" s="37"/>
      <c r="K88" s="37"/>
      <c r="L88" s="37"/>
      <c r="M88" s="37"/>
      <c r="N88" s="37"/>
      <c r="O88" s="37"/>
      <c r="P88" s="37"/>
      <c r="Q88" s="37"/>
    </row>
    <row r="89" spans="2:17" x14ac:dyDescent="0.2">
      <c r="B89" s="37"/>
      <c r="C89" s="37"/>
      <c r="D89" s="16"/>
      <c r="E89" s="16"/>
      <c r="F89" s="16"/>
      <c r="G89" s="16"/>
      <c r="H89" s="16"/>
      <c r="I89" s="16"/>
      <c r="J89" s="37"/>
      <c r="K89" s="37"/>
      <c r="L89" s="37"/>
      <c r="M89" s="37"/>
      <c r="N89" s="37"/>
      <c r="O89" s="37"/>
      <c r="P89" s="37"/>
      <c r="Q89" s="37"/>
    </row>
    <row r="90" spans="2:17" x14ac:dyDescent="0.2">
      <c r="C90" s="37"/>
      <c r="D90" s="16"/>
      <c r="E90" s="16"/>
      <c r="F90" s="16"/>
      <c r="G90" s="16"/>
      <c r="H90" s="16"/>
      <c r="I90" s="16"/>
      <c r="J90" s="37"/>
      <c r="K90" s="37"/>
      <c r="L90" s="37"/>
      <c r="M90" s="37"/>
      <c r="N90" s="37"/>
      <c r="O90" s="37"/>
    </row>
    <row r="91" spans="2:17" x14ac:dyDescent="0.2">
      <c r="C91" s="37"/>
      <c r="D91" s="16"/>
      <c r="E91" s="16"/>
      <c r="F91" s="16"/>
      <c r="G91" s="16"/>
      <c r="H91" s="16"/>
      <c r="I91" s="16"/>
      <c r="J91" s="37"/>
      <c r="K91" s="37"/>
      <c r="L91" s="37"/>
      <c r="M91" s="37"/>
      <c r="N91" s="37"/>
      <c r="O91" s="37"/>
    </row>
    <row r="92" spans="2:17" x14ac:dyDescent="0.2">
      <c r="C92" s="37"/>
      <c r="D92" s="16"/>
      <c r="E92" s="16"/>
      <c r="F92" s="16"/>
      <c r="G92" s="16"/>
      <c r="H92" s="16"/>
      <c r="I92" s="16"/>
      <c r="J92" s="37"/>
      <c r="K92" s="37"/>
      <c r="L92" s="37"/>
      <c r="M92" s="37"/>
      <c r="N92" s="37"/>
      <c r="O92" s="37"/>
    </row>
    <row r="93" spans="2:17" x14ac:dyDescent="0.2">
      <c r="C93" s="37"/>
      <c r="D93" s="16"/>
      <c r="E93" s="16"/>
      <c r="F93" s="16"/>
      <c r="G93" s="16"/>
      <c r="H93" s="16"/>
      <c r="I93" s="16"/>
      <c r="J93" s="37"/>
      <c r="K93" s="37"/>
      <c r="L93" s="37"/>
      <c r="M93" s="37"/>
      <c r="N93" s="37"/>
      <c r="O93" s="37"/>
    </row>
    <row r="94" spans="2:17" x14ac:dyDescent="0.2">
      <c r="C94" s="37"/>
      <c r="D94" s="16"/>
      <c r="E94" s="16"/>
      <c r="F94" s="16"/>
      <c r="G94" s="16"/>
      <c r="H94" s="16"/>
      <c r="I94" s="16"/>
      <c r="J94" s="37"/>
      <c r="K94" s="37"/>
      <c r="L94" s="37"/>
      <c r="M94" s="37"/>
      <c r="N94" s="37"/>
      <c r="O94" s="37"/>
    </row>
    <row r="95" spans="2:17" x14ac:dyDescent="0.2">
      <c r="C95" s="37"/>
      <c r="D95" s="16"/>
      <c r="E95" s="16"/>
      <c r="F95" s="16"/>
      <c r="G95" s="16"/>
      <c r="H95" s="16"/>
      <c r="I95" s="16"/>
      <c r="J95" s="37"/>
      <c r="K95" s="37"/>
      <c r="L95" s="37"/>
      <c r="M95" s="37"/>
      <c r="N95" s="37"/>
      <c r="O95" s="37"/>
    </row>
    <row r="96" spans="2:17" x14ac:dyDescent="0.2">
      <c r="C96" s="37"/>
      <c r="D96" s="16"/>
      <c r="E96" s="16"/>
      <c r="F96" s="16"/>
      <c r="G96" s="16"/>
      <c r="H96" s="16"/>
      <c r="I96" s="16"/>
      <c r="J96" s="37"/>
      <c r="K96" s="37"/>
      <c r="L96" s="37"/>
      <c r="M96" s="37"/>
      <c r="N96" s="37"/>
      <c r="O96" s="37"/>
    </row>
    <row r="97" spans="3:15" x14ac:dyDescent="0.2">
      <c r="C97" s="37"/>
      <c r="D97" s="16"/>
      <c r="E97" s="16"/>
      <c r="F97" s="16"/>
      <c r="G97" s="16"/>
      <c r="H97" s="16"/>
      <c r="I97" s="16"/>
      <c r="J97" s="37"/>
      <c r="K97" s="37"/>
      <c r="L97" s="37"/>
      <c r="M97" s="37"/>
      <c r="N97" s="37"/>
      <c r="O97" s="37"/>
    </row>
    <row r="98" spans="3:15" x14ac:dyDescent="0.2">
      <c r="C98" s="37"/>
      <c r="D98" s="16"/>
      <c r="E98" s="16"/>
      <c r="F98" s="16"/>
      <c r="G98" s="16"/>
      <c r="H98" s="16"/>
      <c r="I98" s="16"/>
      <c r="J98" s="37"/>
      <c r="K98" s="37"/>
      <c r="L98" s="37"/>
      <c r="M98" s="37"/>
      <c r="N98" s="37"/>
      <c r="O98" s="37"/>
    </row>
    <row r="99" spans="3:15" x14ac:dyDescent="0.2">
      <c r="C99" s="37"/>
      <c r="D99" s="16"/>
      <c r="E99" s="16"/>
      <c r="F99" s="16"/>
      <c r="G99" s="16"/>
      <c r="H99" s="16"/>
      <c r="I99" s="16"/>
      <c r="J99" s="37"/>
      <c r="K99" s="37"/>
      <c r="L99" s="37"/>
      <c r="M99" s="37"/>
      <c r="N99" s="37"/>
      <c r="O99" s="37"/>
    </row>
    <row r="100" spans="3:15" x14ac:dyDescent="0.2">
      <c r="C100" s="37"/>
      <c r="D100" s="16"/>
      <c r="E100" s="16"/>
      <c r="F100" s="16"/>
      <c r="G100" s="16"/>
      <c r="H100" s="16"/>
      <c r="I100" s="16"/>
      <c r="J100" s="37"/>
      <c r="K100" s="37"/>
      <c r="L100" s="37"/>
      <c r="M100" s="37"/>
      <c r="N100" s="37"/>
      <c r="O100" s="37"/>
    </row>
    <row r="101" spans="3:15" x14ac:dyDescent="0.2">
      <c r="C101" s="37"/>
      <c r="D101" s="16"/>
      <c r="E101" s="16"/>
      <c r="F101" s="16"/>
      <c r="G101" s="16"/>
      <c r="H101" s="16"/>
      <c r="I101" s="16"/>
      <c r="J101" s="37"/>
      <c r="K101" s="37"/>
      <c r="L101" s="37"/>
      <c r="M101" s="37"/>
      <c r="N101" s="37"/>
      <c r="O101" s="37"/>
    </row>
    <row r="102" spans="3:15" x14ac:dyDescent="0.2">
      <c r="C102" s="37"/>
      <c r="D102" s="16"/>
      <c r="E102" s="16"/>
      <c r="F102" s="16"/>
      <c r="G102" s="16"/>
      <c r="H102" s="16"/>
      <c r="I102" s="16"/>
      <c r="J102" s="37"/>
      <c r="K102" s="37"/>
      <c r="L102" s="37"/>
      <c r="M102" s="37"/>
      <c r="N102" s="37"/>
      <c r="O102" s="37"/>
    </row>
    <row r="103" spans="3:15" x14ac:dyDescent="0.2">
      <c r="C103" s="37"/>
      <c r="D103" s="16"/>
      <c r="E103" s="16"/>
      <c r="F103" s="16"/>
      <c r="G103" s="16"/>
      <c r="H103" s="16"/>
      <c r="I103" s="16"/>
      <c r="J103" s="37"/>
      <c r="K103" s="37"/>
      <c r="L103" s="37"/>
      <c r="M103" s="37"/>
      <c r="N103" s="37"/>
      <c r="O103" s="37"/>
    </row>
    <row r="104" spans="3:15" x14ac:dyDescent="0.2">
      <c r="C104" s="37"/>
      <c r="D104" s="16"/>
      <c r="E104" s="16"/>
      <c r="F104" s="16"/>
      <c r="G104" s="16"/>
      <c r="H104" s="16"/>
      <c r="I104" s="16"/>
      <c r="J104" s="37"/>
      <c r="K104" s="37"/>
      <c r="L104" s="37"/>
      <c r="M104" s="37"/>
      <c r="N104" s="37"/>
      <c r="O104" s="37"/>
    </row>
    <row r="105" spans="3:15" x14ac:dyDescent="0.2">
      <c r="C105" s="37"/>
      <c r="D105" s="16"/>
      <c r="E105" s="16"/>
      <c r="F105" s="16"/>
      <c r="G105" s="16"/>
      <c r="H105" s="16"/>
      <c r="I105" s="16"/>
      <c r="J105" s="37"/>
      <c r="K105" s="37"/>
      <c r="L105" s="37"/>
      <c r="M105" s="37"/>
      <c r="N105" s="37"/>
      <c r="O105" s="37"/>
    </row>
    <row r="106" spans="3:15" x14ac:dyDescent="0.2">
      <c r="C106" s="37"/>
      <c r="D106" s="16"/>
      <c r="E106" s="16"/>
      <c r="F106" s="16"/>
      <c r="G106" s="16"/>
      <c r="H106" s="16"/>
      <c r="I106" s="16"/>
      <c r="J106" s="37"/>
      <c r="K106" s="37"/>
      <c r="L106" s="37"/>
      <c r="M106" s="37"/>
      <c r="N106" s="37"/>
      <c r="O106" s="37"/>
    </row>
    <row r="107" spans="3:15" x14ac:dyDescent="0.2">
      <c r="C107" s="37"/>
      <c r="D107" s="16"/>
      <c r="E107" s="16"/>
      <c r="F107" s="16"/>
      <c r="G107" s="16"/>
      <c r="H107" s="16"/>
      <c r="I107" s="16"/>
      <c r="J107" s="37"/>
      <c r="K107" s="37"/>
      <c r="L107" s="37"/>
      <c r="M107" s="37"/>
      <c r="N107" s="37"/>
      <c r="O107" s="37"/>
    </row>
    <row r="108" spans="3:15" x14ac:dyDescent="0.2">
      <c r="C108" s="37"/>
      <c r="D108" s="16"/>
      <c r="E108" s="16"/>
      <c r="F108" s="16"/>
      <c r="G108" s="16"/>
      <c r="H108" s="16"/>
      <c r="I108" s="16"/>
      <c r="J108" s="37"/>
      <c r="K108" s="37"/>
      <c r="L108" s="37"/>
      <c r="M108" s="37"/>
      <c r="N108" s="37"/>
      <c r="O108" s="37"/>
    </row>
    <row r="109" spans="3:15" x14ac:dyDescent="0.2">
      <c r="C109" s="37"/>
      <c r="D109" s="16"/>
      <c r="E109" s="16"/>
      <c r="F109" s="16"/>
      <c r="G109" s="16"/>
      <c r="H109" s="16"/>
      <c r="I109" s="16"/>
      <c r="J109" s="37"/>
      <c r="K109" s="37"/>
      <c r="L109" s="37"/>
      <c r="M109" s="37"/>
      <c r="N109" s="37"/>
      <c r="O109" s="37"/>
    </row>
    <row r="157" spans="3:11" x14ac:dyDescent="0.2">
      <c r="C157" s="40"/>
      <c r="D157" s="42"/>
      <c r="E157" s="42"/>
      <c r="F157" s="42"/>
      <c r="G157" s="42"/>
      <c r="H157" s="42"/>
    </row>
    <row r="158" spans="3:11" x14ac:dyDescent="0.2">
      <c r="C158" s="40"/>
      <c r="D158" s="42"/>
      <c r="E158" s="42"/>
      <c r="F158" s="42"/>
      <c r="G158" s="42"/>
      <c r="H158" s="42"/>
      <c r="I158" s="34"/>
      <c r="J158" s="33"/>
      <c r="K158" s="33"/>
    </row>
    <row r="159" spans="3:11" x14ac:dyDescent="0.2">
      <c r="C159" s="40"/>
      <c r="D159" s="42"/>
      <c r="E159" s="42"/>
      <c r="F159" s="42"/>
      <c r="G159" s="42"/>
      <c r="H159" s="42"/>
      <c r="I159" s="34"/>
      <c r="J159" s="33"/>
      <c r="K159" s="33"/>
    </row>
    <row r="160" spans="3:11" x14ac:dyDescent="0.2">
      <c r="C160" s="40"/>
      <c r="D160" s="42"/>
      <c r="E160" s="42"/>
      <c r="F160" s="42"/>
      <c r="G160" s="42"/>
      <c r="H160" s="42"/>
      <c r="I160" s="34"/>
      <c r="J160" s="33"/>
      <c r="K160" s="33"/>
    </row>
    <row r="161" spans="3:11" x14ac:dyDescent="0.2">
      <c r="C161" s="40"/>
      <c r="D161" s="42"/>
      <c r="E161" s="42"/>
      <c r="F161" s="42"/>
      <c r="G161" s="42"/>
      <c r="H161" s="42"/>
      <c r="I161" s="34"/>
      <c r="J161" s="33"/>
      <c r="K161" s="33"/>
    </row>
    <row r="162" spans="3:11" x14ac:dyDescent="0.2">
      <c r="C162" s="40"/>
      <c r="D162" s="42"/>
      <c r="E162" s="42"/>
      <c r="F162" s="42"/>
      <c r="G162" s="42"/>
      <c r="H162" s="42"/>
      <c r="I162" s="34"/>
      <c r="J162" s="33"/>
      <c r="K162" s="33"/>
    </row>
    <row r="163" spans="3:11" x14ac:dyDescent="0.2">
      <c r="C163" s="40"/>
      <c r="D163" s="42"/>
      <c r="E163" s="42"/>
      <c r="F163" s="42"/>
      <c r="G163" s="42"/>
      <c r="H163" s="42"/>
      <c r="I163" s="34"/>
      <c r="J163" s="33"/>
      <c r="K163" s="33"/>
    </row>
    <row r="164" spans="3:11" x14ac:dyDescent="0.2">
      <c r="C164" s="95"/>
      <c r="D164" s="42" t="s">
        <v>0</v>
      </c>
      <c r="E164" s="42" t="s">
        <v>1</v>
      </c>
      <c r="F164" s="42" t="s">
        <v>2</v>
      </c>
      <c r="G164" s="42" t="s">
        <v>3</v>
      </c>
      <c r="H164" s="42" t="s">
        <v>4</v>
      </c>
      <c r="I164" s="34"/>
      <c r="J164" s="33"/>
      <c r="K164" s="33"/>
    </row>
    <row r="165" spans="3:11" x14ac:dyDescent="0.2">
      <c r="C165" s="96" t="s">
        <v>18</v>
      </c>
      <c r="D165" s="52">
        <f>($D$13-$D$14-$D$15)*100%</f>
        <v>0</v>
      </c>
      <c r="E165" s="52">
        <f>(E13-E14-E15)*100%</f>
        <v>0</v>
      </c>
      <c r="F165" s="52">
        <f>(F13-F14-F15)*100%</f>
        <v>0</v>
      </c>
      <c r="G165" s="52">
        <f>(G13-G14-G15)*100%</f>
        <v>0</v>
      </c>
      <c r="H165" s="52">
        <f>(H13-H14-H15)*100%</f>
        <v>0</v>
      </c>
      <c r="I165" s="35"/>
      <c r="J165" s="33"/>
      <c r="K165" s="33"/>
    </row>
    <row r="166" spans="3:11" x14ac:dyDescent="0.2">
      <c r="C166" s="97" t="s">
        <v>19</v>
      </c>
      <c r="D166" s="98">
        <f>D165*0.8</f>
        <v>0</v>
      </c>
      <c r="E166" s="98">
        <f t="shared" ref="E166:H166" si="16">E165*0.8</f>
        <v>0</v>
      </c>
      <c r="F166" s="98">
        <f t="shared" si="16"/>
        <v>0</v>
      </c>
      <c r="G166" s="52">
        <f t="shared" si="16"/>
        <v>0</v>
      </c>
      <c r="H166" s="52">
        <f t="shared" si="16"/>
        <v>0</v>
      </c>
      <c r="I166" s="35"/>
      <c r="J166" s="33"/>
      <c r="K166" s="33"/>
    </row>
    <row r="167" spans="3:11" x14ac:dyDescent="0.2">
      <c r="C167" s="97" t="s">
        <v>20</v>
      </c>
      <c r="D167" s="98">
        <f>D165*0.6</f>
        <v>0</v>
      </c>
      <c r="E167" s="98">
        <f>($D$167*0.75)+($H$167*0.25)</f>
        <v>0</v>
      </c>
      <c r="F167" s="98">
        <f>($D$167*0.5)+($H$167*0.5)</f>
        <v>0</v>
      </c>
      <c r="G167" s="52">
        <f>($D$167*0.25)+($H$167*0.75)</f>
        <v>0</v>
      </c>
      <c r="H167" s="52">
        <f>($H$13-$H$14)-(($H$13-$H$14)*0.4)-$H$15+($H$15*0.2)</f>
        <v>0</v>
      </c>
      <c r="I167" s="35"/>
      <c r="J167" s="33"/>
      <c r="K167" s="33"/>
    </row>
    <row r="168" spans="3:11" x14ac:dyDescent="0.2">
      <c r="C168" s="97" t="s">
        <v>21</v>
      </c>
      <c r="D168" s="52">
        <f>($D$13-$D$14-$D$15)*55%</f>
        <v>0</v>
      </c>
      <c r="E168" s="98">
        <f>($D$168*0.75)+($H$168*0.25)</f>
        <v>0</v>
      </c>
      <c r="F168" s="98">
        <f>($D$168*0.5)+($H$168*0.5)</f>
        <v>0</v>
      </c>
      <c r="G168" s="52">
        <f>($D$168*0.25)+($H$168*0.75)</f>
        <v>0</v>
      </c>
      <c r="H168" s="52">
        <f>($H$13-$H$14)-(($H$13-$H$14)*0.45)-$H$15+($H$15*0.2)</f>
        <v>0</v>
      </c>
      <c r="I168" s="35"/>
      <c r="J168" s="33"/>
      <c r="K168" s="33"/>
    </row>
    <row r="169" spans="3:11" x14ac:dyDescent="0.2">
      <c r="C169" s="48"/>
      <c r="D169" s="49"/>
      <c r="E169" s="49"/>
      <c r="F169" s="49"/>
      <c r="G169" s="42"/>
      <c r="H169" s="42"/>
      <c r="I169" s="34"/>
      <c r="J169" s="33"/>
      <c r="K169" s="33"/>
    </row>
    <row r="170" spans="3:11" x14ac:dyDescent="0.2">
      <c r="C170" s="40"/>
      <c r="D170" s="42"/>
      <c r="E170" s="42"/>
      <c r="F170" s="42"/>
      <c r="G170" s="42"/>
      <c r="H170" s="42"/>
      <c r="I170" s="34"/>
      <c r="J170" s="33"/>
      <c r="K170" s="33"/>
    </row>
    <row r="171" spans="3:11" x14ac:dyDescent="0.2">
      <c r="C171" s="40"/>
      <c r="D171" s="42"/>
      <c r="E171" s="42"/>
      <c r="F171" s="42"/>
      <c r="G171" s="42"/>
      <c r="H171" s="42"/>
    </row>
  </sheetData>
  <sheetProtection algorithmName="SHA-512" hashValue="F3Z6CZcaEJNbZr7LuyEltskxF0cHBGQuYRI188Ok0m3tkd4m0X10+dO/9LHQ//csJD2HHrIyDK/yS3odwu2beg==" saltValue="+dczYAUv4auuDdxgZMbH0Q==" spinCount="100000" sheet="1" objects="1" scenarios="1" selectLockedCells="1"/>
  <mergeCells count="32">
    <mergeCell ref="B33:T38"/>
    <mergeCell ref="E11:G11"/>
    <mergeCell ref="C22:H23"/>
    <mergeCell ref="R21:R22"/>
    <mergeCell ref="Q21:Q22"/>
    <mergeCell ref="L21:L22"/>
    <mergeCell ref="L19:R19"/>
    <mergeCell ref="O20:P20"/>
    <mergeCell ref="M20:N20"/>
    <mergeCell ref="M21:N22"/>
    <mergeCell ref="O21:P22"/>
    <mergeCell ref="R30:S30"/>
    <mergeCell ref="R29:S29"/>
    <mergeCell ref="L41:M41"/>
    <mergeCell ref="L45:M45"/>
    <mergeCell ref="L44:M44"/>
    <mergeCell ref="L43:M43"/>
    <mergeCell ref="L42:M42"/>
    <mergeCell ref="E7:G7"/>
    <mergeCell ref="C11:C12"/>
    <mergeCell ref="B2:Q2"/>
    <mergeCell ref="R28:S28"/>
    <mergeCell ref="R27:S27"/>
    <mergeCell ref="P25:S26"/>
    <mergeCell ref="B25:M26"/>
    <mergeCell ref="B27:M31"/>
    <mergeCell ref="P30:Q30"/>
    <mergeCell ref="P29:Q29"/>
    <mergeCell ref="P28:Q28"/>
    <mergeCell ref="P27:Q27"/>
    <mergeCell ref="E9:G9"/>
    <mergeCell ref="E8:G8"/>
  </mergeCells>
  <dataValidations count="2">
    <dataValidation type="list" allowBlank="1" showInputMessage="1" showErrorMessage="1" sqref="I8">
      <formula1>"Added,Deducted"</formula1>
    </dataValidation>
    <dataValidation type="list" allowBlank="1" showInputMessage="1" showErrorMessage="1" sqref="I9">
      <formula1>"0%,20%,40%,45%"</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NBS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Groome</dc:creator>
  <cp:lastModifiedBy>Elizabeth Smith (GROUP MKG COMMUNICATIONS)</cp:lastModifiedBy>
  <cp:lastPrinted>2016-04-20T14:04:09Z</cp:lastPrinted>
  <dcterms:created xsi:type="dcterms:W3CDTF">2016-04-13T15:22:19Z</dcterms:created>
  <dcterms:modified xsi:type="dcterms:W3CDTF">2016-04-28T14:30:03Z</dcterms:modified>
</cp:coreProperties>
</file>